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tabRatio="789" firstSheet="3" activeTab="3"/>
  </bookViews>
  <sheets>
    <sheet name="AA Comparative" sheetId="1" state="hidden" r:id="rId1"/>
    <sheet name="AA Comparative " sheetId="2" state="hidden" r:id="rId2"/>
    <sheet name="CRCA &amp; BUSBAR" sheetId="3" state="hidden" r:id="rId3"/>
    <sheet name="CIVIL &amp; MEP BOQ" sheetId="4" r:id="rId4"/>
    <sheet name="Approved Make List" sheetId="5" r:id="rId5"/>
  </sheets>
  <externalReferences>
    <externalReference r:id="rId8"/>
    <externalReference r:id="rId9"/>
  </externalReferences>
  <definedNames>
    <definedName name="______aaa5">#N/A</definedName>
    <definedName name="_____aaa5">#N/A</definedName>
    <definedName name="_____bol1">#N/A</definedName>
    <definedName name="____aaa5">#N/A</definedName>
    <definedName name="____bol1">#N/A</definedName>
    <definedName name="___aaa5">#N/A</definedName>
    <definedName name="___bol1">#N/A</definedName>
    <definedName name="__aaa5">#N/A</definedName>
    <definedName name="__bol1">#N/A</definedName>
    <definedName name="_1">#N/A</definedName>
    <definedName name="_aaa5">#N/A</definedName>
    <definedName name="_bol1">#N/A</definedName>
    <definedName name="_exc1">#N/A</definedName>
    <definedName name="_exc11">#N/A</definedName>
    <definedName name="_exc2">#N/A</definedName>
    <definedName name="_EXC3">#N/A</definedName>
    <definedName name="_EXC4">#N/A</definedName>
    <definedName name="_foo1">#N/A</definedName>
    <definedName name="_foo2">#N/A</definedName>
    <definedName name="_foo3">#N/A</definedName>
    <definedName name="_FOO4">#N/A</definedName>
    <definedName name="_pcc1">#N/A</definedName>
    <definedName name="_pcc2">#N/A</definedName>
    <definedName name="_pcc3">#N/A</definedName>
    <definedName name="_PCC4">#N/A</definedName>
    <definedName name="_plb1">#N/A</definedName>
    <definedName name="_plb2">#N/A</definedName>
    <definedName name="_plb3">#N/A</definedName>
    <definedName name="_plb4">#N/A</definedName>
    <definedName name="_xlfn.SINGLE" hidden="1">#NAME?</definedName>
    <definedName name="_xlnm._FilterDatabase">#N/A</definedName>
    <definedName name="_xlnm._FilterDatabase_1">#REF!</definedName>
    <definedName name="_xlnm._FilterDatabase_1_1">#REF!</definedName>
    <definedName name="A">#N/A</definedName>
    <definedName name="AAA">#N/A</definedName>
    <definedName name="abc">#N/A</definedName>
    <definedName name="ABCD">#N/A</definedName>
    <definedName name="B">#N/A</definedName>
    <definedName name="bel">#N/A</definedName>
    <definedName name="bjlc">#N/A</definedName>
    <definedName name="bol">#N/A</definedName>
    <definedName name="boml">#N/A</definedName>
    <definedName name="BOTA">#N/A</definedName>
    <definedName name="botl">#N/A</definedName>
    <definedName name="botn">#N/A</definedName>
    <definedName name="bua">#N/A</definedName>
    <definedName name="CABLE">#N/A</definedName>
    <definedName name="cant">#N/A</definedName>
    <definedName name="cantt">#N/A</definedName>
    <definedName name="cbgl1">#N/A</definedName>
    <definedName name="cbgl2">#N/A</definedName>
    <definedName name="cbgl3">#N/A</definedName>
    <definedName name="cbgl4">#N/A</definedName>
    <definedName name="ccolagl">#N/A</definedName>
    <definedName name="cfb">#N/A</definedName>
    <definedName name="cfbeams">#N/A</definedName>
    <definedName name="cfsalb">#N/A</definedName>
    <definedName name="cfslab">#N/A</definedName>
    <definedName name="clintels">#N/A</definedName>
    <definedName name="COAD">#N/A</definedName>
    <definedName name="Colbgl">#N/A</definedName>
    <definedName name="colbgl2">#N/A</definedName>
    <definedName name="csshade">#N/A</definedName>
    <definedName name="cst">#N/A</definedName>
    <definedName name="D">#N/A</definedName>
    <definedName name="DATE">#N/A</definedName>
    <definedName name="E">#N/A</definedName>
    <definedName name="Excavation">#N/A</definedName>
    <definedName name="excf">#N/A</definedName>
    <definedName name="F">#N/A</definedName>
    <definedName name="ff">#N/A</definedName>
    <definedName name="fgf">#N/A</definedName>
    <definedName name="file">#N/A</definedName>
    <definedName name="Footings">#N/A</definedName>
    <definedName name="fsg">#N/A</definedName>
    <definedName name="Group1">#N/A</definedName>
    <definedName name="Group2">#N/A</definedName>
    <definedName name="Group3">#N/A</definedName>
    <definedName name="Group4">#N/A</definedName>
    <definedName name="HAR">#N/A</definedName>
    <definedName name="HT_cable_data">"#REF!"</definedName>
    <definedName name="HTcable">"#REF!"</definedName>
    <definedName name="JobID">#N/A</definedName>
    <definedName name="l">#N/A</definedName>
    <definedName name="lef">#N/A</definedName>
    <definedName name="lel">#N/A</definedName>
    <definedName name="m">#N/A</definedName>
    <definedName name="man">#N/A</definedName>
    <definedName name="manday1">#N/A</definedName>
    <definedName name="mksdghjioergn">#N/A</definedName>
    <definedName name="PCC">#N/A</definedName>
    <definedName name="pccut">#N/A</definedName>
    <definedName name="plbeams">#N/A</definedName>
    <definedName name="_xlnm.Print_Area" localSheetId="1">'AA Comparative '!$A$1:$J$33</definedName>
    <definedName name="_xlnm.Print_Area" localSheetId="4">'Approved Make List'!$A$1:$E$122</definedName>
    <definedName name="_xlnm.Print_Area" localSheetId="3">'CIVIL &amp; MEP BOQ'!$A$1:$F$894</definedName>
    <definedName name="PVC">#N/A</definedName>
    <definedName name="rcwbgl">#N/A</definedName>
    <definedName name="rcwbgl2">#N/A</definedName>
    <definedName name="rel">#N/A</definedName>
    <definedName name="Rev">#N/A</definedName>
    <definedName name="rig">#N/A</definedName>
    <definedName name="robot">#N/A</definedName>
    <definedName name="rose">#N/A</definedName>
    <definedName name="rosid">#N/A</definedName>
    <definedName name="s">#N/A</definedName>
    <definedName name="SARAVANAN">#N/A</definedName>
    <definedName name="Sdate">#N/A</definedName>
    <definedName name="Staircase">#N/A</definedName>
    <definedName name="Staircase2">#N/A</definedName>
    <definedName name="StrID">#N/A</definedName>
    <definedName name="Subject">#N/A</definedName>
    <definedName name="t">NA()</definedName>
    <definedName name="Title1">#N/A</definedName>
    <definedName name="Title2">#N/A</definedName>
    <definedName name="to_get_cabledata">NA()</definedName>
    <definedName name="tol">#N/A</definedName>
    <definedName name="topl">#N/A</definedName>
    <definedName name="topn">#N/A</definedName>
    <definedName name="type_of_cable">'[1]XLPE cable data'!$A$8:$A$89</definedName>
    <definedName name="type_of_medium">NA()</definedName>
    <definedName name="Type1">#N/A</definedName>
    <definedName name="Type2">#N/A</definedName>
    <definedName name="Type3">#N/A</definedName>
    <definedName name="vhbfhf">#REF!</definedName>
    <definedName name="w">#N/A</definedName>
    <definedName name="wef">#N/A</definedName>
    <definedName name="xcd">#N/A</definedName>
    <definedName name="XLPE">#N/A</definedName>
    <definedName name="y">#N/A</definedName>
  </definedNames>
  <calcPr fullCalcOnLoad="1"/>
</workbook>
</file>

<file path=xl/sharedStrings.xml><?xml version="1.0" encoding="utf-8"?>
<sst xmlns="http://schemas.openxmlformats.org/spreadsheetml/2006/main" count="2065" uniqueCount="1055">
  <si>
    <t>Description</t>
  </si>
  <si>
    <t>Qty</t>
  </si>
  <si>
    <t>STRUCTWEL DESIGNERS &amp; CONSULTANTS PVT. LTD.</t>
  </si>
  <si>
    <t>Items</t>
  </si>
  <si>
    <t>LT Panels</t>
  </si>
  <si>
    <t>Transformer</t>
  </si>
  <si>
    <t>Kg</t>
  </si>
  <si>
    <t>UPS</t>
  </si>
  <si>
    <t>ELECTRICAL</t>
  </si>
  <si>
    <t>Makes (ISI marked)</t>
  </si>
  <si>
    <t>PVC pipes and accessories</t>
  </si>
  <si>
    <t>Precision / Avonplast / AKG /  Polycab</t>
  </si>
  <si>
    <t>Copper multi-strand wires</t>
  </si>
  <si>
    <t>Polycab / Finolex / Gloster / KEI / RR / Anchor</t>
  </si>
  <si>
    <t>Switches / Sockets / TV, Telephone Socket, etc. (modular) - Cat A</t>
  </si>
  <si>
    <t xml:space="preserve">Anchor ( Roma ) / Legrand (Mylinc ) / MK (Wrapround) / Crabtree (Anthena) </t>
  </si>
  <si>
    <t>Switches / Sockets / TV,Telephone Socket, etc. (modular) - Cat B</t>
  </si>
  <si>
    <t>Air circuit Breakers (ACB)</t>
  </si>
  <si>
    <t>L &amp; T (U-power) / Siemens (WT / WL) / ABB (Emax) / Schneider (NW / NT) / Legrand</t>
  </si>
  <si>
    <t>MCCB</t>
  </si>
  <si>
    <t>L &amp; T (D-sine) / Siemens (3VT / 3VL) / ABB (Tmax) / Schneider (Compact NSX) / Legrand</t>
  </si>
  <si>
    <t>MCB / ELCB / RCCB / ISOLATORS / DISTRIBUTION BOARDS</t>
  </si>
  <si>
    <t>SFU / Fuse Switch Unit</t>
  </si>
  <si>
    <t>Schneider / Siemens / L &amp; T / Crompton / ABB / Legrand</t>
  </si>
  <si>
    <t>HRC Fuses</t>
  </si>
  <si>
    <t>L &amp; T / Siemens / ABB / Legrand</t>
  </si>
  <si>
    <t>Fan Regulator</t>
  </si>
  <si>
    <t>To match with the switch / sockets</t>
  </si>
  <si>
    <t>Cables</t>
  </si>
  <si>
    <t>Cable Glands</t>
  </si>
  <si>
    <t>Bracco / Siemens / Comet / Jainson / controlwell</t>
  </si>
  <si>
    <t>Cable Jointing</t>
  </si>
  <si>
    <t>Raychem / CCI – Xycon / Cabseal / M Seal</t>
  </si>
  <si>
    <t>HT cable termination</t>
  </si>
  <si>
    <t>Raychem / CCI / Mahindra</t>
  </si>
  <si>
    <t>Ceiling fans</t>
  </si>
  <si>
    <t>Crompton / Bajaj / Anchor / Orient / Usha / Khaitan</t>
  </si>
  <si>
    <t>Exhaust / Pedestal Fan</t>
  </si>
  <si>
    <t>Crompton / Bajaj / Anchor / Orient / Usha / Almonard / Khaitan</t>
  </si>
  <si>
    <t>Fixture Conventional</t>
  </si>
  <si>
    <t>Philips / Panasonic / Lighting technolgy / Bajaj / Crompton / Wipro</t>
  </si>
  <si>
    <t>Fixture LED</t>
  </si>
  <si>
    <t>Telephone Wire / Cables</t>
  </si>
  <si>
    <t>Finolex / Tata (Lucent) / ITL / Skytone / Gemscab / Delton / National / L&amp;T / Polycab</t>
  </si>
  <si>
    <t>Cable Tray &amp; Race Ways (Factory Fabricated)</t>
  </si>
  <si>
    <t>Slattco / Profab / Globe / Rico Steel / Indiana / Sadhana / Legrand</t>
  </si>
  <si>
    <t>Network cable</t>
  </si>
  <si>
    <t>Digisol / Schneider / Avaya/ Systemax / Dlink</t>
  </si>
  <si>
    <t>Crompton / Kirloskar / Voltamp / Bharat Bijlee / ABB</t>
  </si>
  <si>
    <t>DG Set (Assembled by authorized OEA / OEM)</t>
  </si>
  <si>
    <t>Capacitor</t>
  </si>
  <si>
    <t>Siemens / Malde / L &amp; T / ABB / Legrand</t>
  </si>
  <si>
    <t>Variable frequency drives</t>
  </si>
  <si>
    <t>Mitsubishi / Danfoss / L &amp; T / Siemens / ABB</t>
  </si>
  <si>
    <t>VCB / HT Switch with cubicle</t>
  </si>
  <si>
    <t xml:space="preserve">Siemens / ABB / Crompton / Areva / L&amp;T </t>
  </si>
  <si>
    <t>CT’s / PT’s / Isolation Transformer</t>
  </si>
  <si>
    <t xml:space="preserve">AE / Indcoil / Kappa / Ricco / Pragati </t>
  </si>
  <si>
    <t>APFC Relay</t>
  </si>
  <si>
    <t>L &amp; T / Epcos / Siemens / GEC / Emercon / Alstom</t>
  </si>
  <si>
    <t>Contactor / Timer / Starter</t>
  </si>
  <si>
    <t>L &amp; T / Schneider / Siemens / ABB / Legrand</t>
  </si>
  <si>
    <t>Trivector Meter / Energy Meter</t>
  </si>
  <si>
    <t xml:space="preserve">AE / Rishab / C &amp; S / Tecnic / Siemens / Schneider / L &amp; T </t>
  </si>
  <si>
    <t>Push Buttons</t>
  </si>
  <si>
    <t>L&amp;T / Siemens / Schneider / Teknic / ABB</t>
  </si>
  <si>
    <t>Indicating Lamps</t>
  </si>
  <si>
    <t>AE / Schneider (Conzerv) / L &amp; T / Rishab / IMP / Meco / ABB / HPL</t>
  </si>
  <si>
    <t>Lightning Protection System</t>
  </si>
  <si>
    <t>Synergy / Indelec / Stormaster(LPI)</t>
  </si>
  <si>
    <t>HT Panels / VCB</t>
  </si>
  <si>
    <t>ABB / Siemens / CGL / Technocrafts / Alstom</t>
  </si>
  <si>
    <t>GI pipes</t>
  </si>
  <si>
    <t>Zenith / Tata / Jindal</t>
  </si>
  <si>
    <t>Rotary Switch / Selector Switch</t>
  </si>
  <si>
    <t>Siemens / L &amp; T / GE / Kaycee</t>
  </si>
  <si>
    <t>Batteries</t>
  </si>
  <si>
    <t>Exide / Amaron / Panasonic / Tata / Amaraja</t>
  </si>
  <si>
    <t>RMU with Cubicle</t>
  </si>
  <si>
    <t>Siemens / Schneider / ABB / Crompton Greaves / L &amp; T</t>
  </si>
  <si>
    <t>Changeover Switch</t>
  </si>
  <si>
    <t>Asco / L &amp; T / Siemens / HPL / Indo Asian.</t>
  </si>
  <si>
    <t>Terminal Block</t>
  </si>
  <si>
    <t xml:space="preserve">Connectwell / Elmex / Wago </t>
  </si>
  <si>
    <t>Lift</t>
  </si>
  <si>
    <t>Schindler / Otis / Mitsubishi / Kone / Johnson</t>
  </si>
  <si>
    <t>Cameras</t>
  </si>
  <si>
    <t xml:space="preserve">Sony / Bosch / Digisol / Hikvision / D link </t>
  </si>
  <si>
    <t>Network Switch + Storage box</t>
  </si>
  <si>
    <t>EPABX</t>
  </si>
  <si>
    <t>Alcatel / Siemens / NEC / Avaya / LG</t>
  </si>
  <si>
    <t>Projector</t>
  </si>
  <si>
    <t>Epson / LG / Sanyo / NEC / Panasonic / Toshiba</t>
  </si>
  <si>
    <t>TV + Monitors</t>
  </si>
  <si>
    <t>Speaker</t>
  </si>
  <si>
    <t>Microphones</t>
  </si>
  <si>
    <t>TOTAL</t>
  </si>
  <si>
    <t>KEI / RR Kabel / Gloster / Finolex / Asian</t>
  </si>
  <si>
    <t>Supplying and erecting unbreakable concealed type modular switch box with double mounting plate for 6 module duly erected flush to wall with required chiselling and finishing with cement mortar / POP as per required to match the background..</t>
  </si>
  <si>
    <t>Video conferencing setup</t>
  </si>
  <si>
    <t>Ammeter / Voltmeter / Power-factor / Frequency meter</t>
  </si>
  <si>
    <t>APC / Su Kam / Delta / Amara Raja / V-Guard / Emerson / Socomec / Consul neowatt</t>
  </si>
  <si>
    <t>L &amp; T / Siemens / Schneider / Legrand / ABB / Rittal / Urmi / ABAK / Ecom</t>
  </si>
  <si>
    <t xml:space="preserve">Tandberg / Polycom / Colcom / Cisco </t>
  </si>
  <si>
    <t xml:space="preserve">LG / Samsung / Sony / Toshiba / Panasonic / Philips / Colcom / Cisco </t>
  </si>
  <si>
    <t xml:space="preserve">Bosch / JBL / Extron / Sony / Colcom / Cisco </t>
  </si>
  <si>
    <t xml:space="preserve">AKG / Shure / Schenizer / Revolabs / Colcom / Cisco </t>
  </si>
  <si>
    <t xml:space="preserve">Creston / Dynalite / Colcom / Cisco </t>
  </si>
  <si>
    <t>Sensors</t>
  </si>
  <si>
    <t>Wipro / Philips / Panasonic / Lighting technolgy / Bajaj / Crompton</t>
  </si>
  <si>
    <t>Sony / Bosch / Digisol / Zycom / D link / Honeywell</t>
  </si>
  <si>
    <t>Excavating soft murum / soft soil road by chiselling for preparing pit for poles stay or earth plates or for laying cables, pipes &amp; clearing the site by removing debris &amp; making the site good complete.</t>
  </si>
  <si>
    <t>L &amp; T / ABB / Schneider / Legrand</t>
  </si>
  <si>
    <t>Supplying and erecting ISI mark modular type 3 pin 6 / 16A multi socket with safety shutter, duly erected on provided plate and box with wiring connections complete.</t>
  </si>
  <si>
    <t>Sr. No.</t>
  </si>
  <si>
    <t>Name of work:</t>
  </si>
  <si>
    <t xml:space="preserve">Supplying and erecting GI earth wire of high purity of different sizes used for earthing or any other purposes on wall with necessary G. I. Clamps fixed on wall/cable/ conduit with screws in an approved manner.  </t>
  </si>
  <si>
    <t>ELECTRICAL WORKS</t>
  </si>
  <si>
    <t>Project name:</t>
  </si>
  <si>
    <t>Project :  Proposed Construction of Super Hospital Building for Govt.Dental Collage &amp; Hospital,Nagpur</t>
  </si>
  <si>
    <t>Estimated Amount (Part-1)</t>
  </si>
  <si>
    <t>AA Approved Amount</t>
  </si>
  <si>
    <t>Difference</t>
  </si>
  <si>
    <t>PART-1</t>
  </si>
  <si>
    <r>
      <t xml:space="preserve"> </t>
    </r>
    <r>
      <rPr>
        <b/>
        <sz val="16"/>
        <rFont val="Arial"/>
        <family val="2"/>
      </rPr>
      <t xml:space="preserve">EI Internal   </t>
    </r>
    <r>
      <rPr>
        <sz val="16"/>
        <rFont val="Arial"/>
        <family val="2"/>
      </rPr>
      <t xml:space="preserve">                                                                                                   Indoor Light fixtures, Ceiling &amp; exhast Fan &amp; Accessories, LT panels, Bus riser, Distribution boards/ Circuit breakers , Switches sockets, Wiring/ Point wiring/ conduits/ back boxes, UPS syetm, Cable tray/ Raceways &amp; accessories             </t>
    </r>
  </si>
  <si>
    <r>
      <t xml:space="preserve"> </t>
    </r>
    <r>
      <rPr>
        <b/>
        <sz val="16"/>
        <rFont val="Arial"/>
        <family val="2"/>
      </rPr>
      <t xml:space="preserve">EI External  </t>
    </r>
    <r>
      <rPr>
        <sz val="16"/>
        <rFont val="Arial"/>
        <family val="2"/>
      </rPr>
      <t xml:space="preserve">
RMU, HT,Lighting arrestor System, misc. Items, RCC hume pipe/ HDPE pipe/chamber &amp; Exacavation work</t>
    </r>
  </si>
  <si>
    <t>Air Conditioning</t>
  </si>
  <si>
    <t>Installation of Lift</t>
  </si>
  <si>
    <t xml:space="preserve">Fire Fighting </t>
  </si>
  <si>
    <t>DG Set</t>
  </si>
  <si>
    <t>MSEB Charges</t>
  </si>
  <si>
    <t xml:space="preserve">External Area Lighting </t>
  </si>
  <si>
    <t xml:space="preserve"> Total</t>
  </si>
  <si>
    <t>CONTINGENCY(4%)</t>
  </si>
  <si>
    <t xml:space="preserve">GRAND TOTAL </t>
  </si>
  <si>
    <t>Supplying &amp; erecting inverter LED batten 20W tube light fitting with polycarbonate housing, heat sink, integrated HF electronic driver, Min. 2600 mAh Lithium ion Battery with charging time of 8-10 Hours and backup time of Min. 3 hrs. with minimum 25% of initial Watts having luminous efficacy of 100 lumen/watt, CRI&gt;80, CCT of 6500K and THD&lt;=20% having useful life of minimum 25000 hrs. with overheating protection with 2 years warranty.</t>
  </si>
  <si>
    <t>Supplying and erecting modular type 3 pin 6A multi socket with safety shutter, duly erected on provided plate and box with wiring connections complete</t>
  </si>
  <si>
    <t>DISCRIPTION</t>
  </si>
  <si>
    <t>ESTIMATED AMOUNT</t>
  </si>
  <si>
    <t>Supplying, installing, testing &amp; commissioning push button telephone instrument desk top unit as per specification complete</t>
  </si>
  <si>
    <t>Supplying, installing, testing &amp; commissioning push button telephone instrument desk top/wall mount with caller ID &amp; Speaker unit as per specification complete.</t>
  </si>
  <si>
    <t>Supplying, installing, testing &amp; commissioning IP telephone instrument as per specification complete.</t>
  </si>
  <si>
    <t>Construction of Administrative Building For Tahsil Office at Panvel.</t>
  </si>
  <si>
    <t>Supply, installation, testing &amp; commissioning of Eletrical System, HVAC Work, Solar Energy System &amp; Fire Fighting System for Tahsil Office at Panvel.</t>
  </si>
  <si>
    <t>DIFFERENCE</t>
  </si>
  <si>
    <t>Solar Energy System</t>
  </si>
  <si>
    <t>Fire Fighting System</t>
  </si>
  <si>
    <t>CONTIGENCY @4%</t>
  </si>
  <si>
    <t>TOTAL WITHOUT TAXES</t>
  </si>
  <si>
    <t>GST @ 18%</t>
  </si>
  <si>
    <t>ADMINISTRATIVE APPROVED AMOUNT</t>
  </si>
  <si>
    <t>Supplying and fixing PVC synthetic elastomer electrically insulating mat with class B insulation conforming to IS: 15652 – 2006 having 2.5 mm thickness up to 11 Kv</t>
  </si>
  <si>
    <t>Supplying and fixing PVC synthetic elastomer electrically insulating mat with class A insulation conforming to IS: 15652 – 2006 having 2 mm thickness up to 3.3 kV</t>
  </si>
  <si>
    <t>Providing pair of duly tested rubber hand gloves as per IS :47705 suitable for working up to 22 kV supply complete.</t>
  </si>
  <si>
    <t>Supplying shock proof leather safety shoes of electrical grade of standard size as IS :11226, 14544 duly tested, with necessary test certificate from manufacturer.</t>
  </si>
  <si>
    <t>Supplying and erecting bulk head LED fitting max. 10W with high transitivity diffuser with system lumens output of min. 1100 lumens, min. efficacy of 110 lumen/W, CRI&gt;80, CCT upto 6500K, Beam Angle of 120 deg., THD&lt;10%, p.f. &gt;0.95, operating range of 140-260V, in built surge protection of 2.5 kV, Life class of 50,000 Hrs. at L70B50, including driver, IP66, IK09 rated on provided PVC Block / wooden board with 3 years warranty.</t>
  </si>
  <si>
    <t xml:space="preserve"> Supplying and erecting fresh air cum exhaust fan of light duty 250 V A.C. 50 cycles 225mm. 1400 RPM rust proof body &amp; blades, wire mesh, duly erected,complete.</t>
  </si>
  <si>
    <t>Supplying and erecting modular type switch 6A / 10A duly erected on provided plate and box with wiring connections complete.</t>
  </si>
  <si>
    <t>Supplying and erecting modular type switch 16A duly erected on provided plate and box with wiring connections complete</t>
  </si>
  <si>
    <t>Supplying and erecting unbreakable concealed type modular switch box with double mounting plate for 1 module duly erected flush to wall with required chiselling and finishing with cement mortar / POP as per required to match the background.</t>
  </si>
  <si>
    <t>Supplying and erecting unbreakable concealed type modular switch box with double mounting plate for 2 module duly erected flush to wall with required chiselling and finishing with cement mortar / POP as per required to match the background.</t>
  </si>
  <si>
    <t>Supplying and erecting unbreakable concealed type modular switch box with double mounting plate for 3 module duly erected flush to wall with required chiselling and finishing with cement mortar / POP as per required to match the background.</t>
  </si>
  <si>
    <t>Supplying and erecting unbreakable concealed type modular switch box with double mounting plate for 4 module duly erected flush to wall with required chiselling and finishing with cement mortar / POP as per required to match the background.</t>
  </si>
  <si>
    <t>Supplying and erecting unbreakable concealed type modular switch box with double mounting plate for 12 module duly erected flush to wall with required chiselling and finishing with cement mortar / POP as per required to match the background.</t>
  </si>
  <si>
    <t>Supplying and erecting 12V/100Ah tubular battery with battery terminal wire, duly charged with 36 months warranty complete</t>
  </si>
  <si>
    <t>Supplying &amp; laying (including excavation) reinforced cement concrete pipe of IS 458:2003 NP-2 class of 250 mm internal diameter in proper line, level and slope including providing and fixing collars in cement mortar 1:2 and curing etc. complete.</t>
  </si>
  <si>
    <t>Supplying and laying (including excavation of suitable width &amp; depth up to 90 cm) 200 mm outside dia, double wall corrugated pipes (DWC) of HDPE for enclosing cable below ground/road surface, to required depth complete.</t>
  </si>
  <si>
    <t>Supplying and erecting unbreakable concealed type modular switch box with double mounting plate for 8 module duly erected flush to wall with required chiselling and finishing with cement mortar / POP as per required to match the background.</t>
  </si>
  <si>
    <t xml:space="preserve">CCTV </t>
  </si>
  <si>
    <t>Audio Video Conference</t>
  </si>
  <si>
    <t>Supplying and erecting 5m HDMI cord low voltage grade minimum 4k compliant to be laid in provided conduits with male/female 19 pin HDMI connectors complete.</t>
  </si>
  <si>
    <t>Supplying, installing and testing UTP connector (RJ-45) as per specification No.</t>
  </si>
  <si>
    <t>·       Lift controller based on microprocessor/ PLC with VVVF Drive having closed loop control system, with IBMS compatible having necessary port. The controller shall have necessary protections such as overcurrent, overvoltage, over speed, overheat for all devices including lift motor and travel direction protection, protection for phase loss at input or output etc. various operation modes such as maintenance, change direction by attendant, full load bypass, VIP call operation, self levelling operation, call cancel facility, auto return to home landing, fireman evacuation operation, earthquake operation, door open/close operation from COP etc. The system can record information for minimum 30 latest faults, with real-time clock management and handheld keypad with LCD screen for view and setting of parameters. The control panel duly wired with proper size &amp; strength, copper wire for power &amp; control circuit, with provision for addition of floor/control card &amp; allied accessories control panel having enclosure of 1.5mm CRCA sheet with powder coating with IP54 Protection class. 
·       ARD complete with necessary SMF VRLA batteries.
·       Fireman controller having fireman switch at fire Landing. 
·       CCTV surveillance system comprises of 2 nos minimum 2.0MP FHD IP based vandal proof Dome camera in lift car &amp; in LMR/inside lift shaft top aimed on Lift machinery &amp; controller with NVR kept in LMR/FCC with HDR data backup for min. 90 days min. with 18” FHD TV monitor, to be kept in FCC/LMR as directed by Engineer In Charge.
·       Lift Machine of Gearless PMSM of suitable kW with duty cycle of minimum 120 starts/hr (with submission of necessary valid test certificate issued by NABL accredited or Independent test laboratory), with Traction pulley, OSG, electromagnetic brakes, entire assembly mounted on adequate size girders duly fixed on LMR floor/ shaft walls complete with main/diverter traction sheaves, suspension wire ropes/belts of adequate size &amp; strength.
·       Other mechanical parts such as 'T' section adequate size guide rails for car &amp; counter weight with brackets fasteners, counter weight frame with necessary blocks, buffers with necessary support arrangement, MS pit ladder etc. erected with necessary steel work.                                                  ·       Minor civil work such as alteration work if any necessary for erection of landing door frames and it's accessories e.g. sill, header, hole pass etc complete with plaster finish, civil work for erection buffers, erection of lift machinery, adequate size core cuts if required &amp; scaffolding for erecting guide rails, providing and fixing steel girders/RCC work having adequate strength for mounting and hoisting lift machine etc. complete as per specification no. LFT.
· General: - Job includes entire procedure of obtaining all necessary erection permissions &amp; "License to Work the Lift" from Electrical Inspector(Lifts) with submission to the Engineer In Charge. 
· The above rate includes Fully Comprehensive AMC for one year from the date of commissioning.</t>
  </si>
  <si>
    <t>SITC of Duplex Lift control system for two nos. microprocessor/PLC based simplex lift controllers along with necessary software with programming and hardware e.g. logic board, necessary communication/control/data cabling laying in rigid PVC conduits/trunking etc. complete.</t>
  </si>
  <si>
    <t>Supplying standard first aid box with necessary antiseptic cream, medicine for use on wounds due burn, crepe bandage, gauge bandage, medicated ready to use bandage (Band-Aid) adhesive tape for medicinal use, scissors, anti-septic solution,etc. (All above contents shall be of standard makes)</t>
  </si>
  <si>
    <t>Providing printed instruction chart for treating persons suffering from electric shock, printed in English &amp; Marathi and duly laminated complete.</t>
  </si>
  <si>
    <r>
      <t>Engine –</t>
    </r>
    <r>
      <rPr>
        <sz val="11"/>
        <color indexed="8"/>
        <rFont val="Times New Roman"/>
        <family val="1"/>
      </rPr>
      <t xml:space="preserve"> Cummins / Perkins / Catterpillar / KOEL  </t>
    </r>
  </si>
  <si>
    <r>
      <t>Alternator –</t>
    </r>
    <r>
      <rPr>
        <sz val="11"/>
        <color indexed="8"/>
        <rFont val="Times New Roman"/>
        <family val="1"/>
      </rPr>
      <t xml:space="preserve"> Stamford / Crompton Greaves  / Kirloskar</t>
    </r>
  </si>
  <si>
    <t>Section Engineer</t>
  </si>
  <si>
    <t>Deputy Engineer</t>
  </si>
  <si>
    <t>Executive Engineer</t>
  </si>
  <si>
    <t xml:space="preserve"> PWD Electrical Section-Pen </t>
  </si>
  <si>
    <t>Raigad PWD Elect. Sub-Division</t>
  </si>
  <si>
    <t>Raigad PWD Elect. Division</t>
  </si>
  <si>
    <t>Making cement concrete foundation in 1:2:4 cement concrete with foundation bolts and nuts complete. (cost of wooden box is included) (for pumps).</t>
  </si>
  <si>
    <t>Supplying &amp; erecting automatic control panel for 3 Phase , 415 volt, A.C, Submersible/centrifugal pump set up to 7.5 HP consisting of DOL starter having relay range 9-14 AMP,S.P.P., Combined ammeter/ voltmeter, phase indicating lamp enclosed in CRCA powder coated Vibration proof enclosure with IP 54 protection. Control Panel should offer single phasing, phase reversal, phase imbalance etc .</t>
  </si>
  <si>
    <t>Making M- 20 grade reinforced cement concrete foundation by considering the safe soil bearing capacity at site as 10 T/sq.m at 1.5 m depth including supply of steel, concrete, excavation and fixing provided nut bolts with the help of template, duly plastered as per design complete (for 6m to 8m high octagonal /conical GI pole).</t>
  </si>
  <si>
    <t>Supplying and erecting GI wire of high purity of required sizes used for earthing or any other purposes on wall with necessary G. I. Clamps fixed on wall/cable/ conduit with screws complete.</t>
  </si>
  <si>
    <t>Supplying and erecting 12V/100Ah SMF battery with battery terminal wire, duly charged with 24 months warranty complete.</t>
  </si>
  <si>
    <t>Supplying and erecting modular type T.V. socket single outlet, duly erected on provided plate and box with wiring connections complete.</t>
  </si>
  <si>
    <t>Supplying and erecting modular type (two module) electronic step regulator for fan, duly erected on provided plate and box with wiring connections complete.</t>
  </si>
  <si>
    <t>Making suitable size recess in any type of false ceiling for erection of flush type down lighter and finishing the background to match the original surface upto 20W.</t>
  </si>
  <si>
    <t>Supplying and erecting AC three phase LT CT multifunction net meter DLMS compliance of accuracy class 0.5, 3 x 240V, 50Hz, with backlit LCD display, optical port &amp; RS 232 port (measures import kWh, kVAh, export kWh, kVAh, Net kWh, kVAh, V, I, kW, 6 months history of energy, load survey, TOD, tamper detection &amp; logging, power ON/OFF events, instantaneous parameters of rating 1/5A with display in absence of power) with wiring connections and mounting hardware on provided panels complete with calibration certificate from manufacturer.</t>
  </si>
  <si>
    <t>Supplying and erecting ultra violet storage type water purifier (RO+UV+UF) with softener for safe drinking water consisting of UV germicidal tube of 8W capacity choke made of copper wire and two indicator lamps with output of purified water minimum 0.33 litre/min with activated carbon filter and softener operating on 230V, single phase A.C. supply with UV fail &amp; filter change indication system .(for TDS more than 200)</t>
  </si>
  <si>
    <t>SR. NO.</t>
  </si>
  <si>
    <t>Raigad Electrical Sub Division</t>
  </si>
  <si>
    <t>Supplying and erecting modular type telephone socket one gang with safety shutter, duly erected on provided plate and box with wiring connections complete.</t>
  </si>
  <si>
    <t>Supplying and erecting iron work, sheet metal work consisting of CRCA sheets, various sections of iron, plates, chequered plates, rods, bars, MS pipes, etc. for panel board or any other purpose with bending, cutting, drilling and welding complete erected at the position with necessary materials duly painted with one coat of red oxide and two coats of enamel paint to match the switchgears or as per directions by the authority.</t>
  </si>
  <si>
    <t xml:space="preserve">Supplying and installation of Solar PV Module cleaning unit consisting of nozzles spray, necessary pipes, valves, post, electronic panel board concealed with weather proof cabinet, spreading water periodically for removal of dust, related motor pump, controller, timer and nozzles set suitable for covering 5 KW Solar PV Module. (Approx. 35 Sq. Mtr. PV Module area).                                                                                                                                                  Note: For item no. 4-8-8 for additional kW capacity, add Rs. 4000/- for every 5kW. </t>
  </si>
  <si>
    <t>Supplying and erecting 65 mm dia. ball type foot valve having CI body lined with FRP from inside and synthetic rubber coated reinforced, nitrile rubber ball, leaded fin bronze, FRP sheet, carbon steel fasteners, CI/MS strainer complete.</t>
  </si>
  <si>
    <t xml:space="preserve">EI Internal &amp; External:                                                                                                     Indoor Light fixtures, Ceiling &amp; Exhaust Fan &amp; Accessories, LT panels, Transformer, DG Set, Lighting Arrestor, Solar System, Distribution boards/ Circuit breakers , Switches sockets, Wiring/ Point wiring/ conduits/ back boxes, UPS syetm, Cable tray/ Raceways &amp; accessories.             
 </t>
  </si>
  <si>
    <t>Supplying and erecting CI flange 50 mm. dia with necessary nuts bolts and washers with rubber seal in position complete.</t>
  </si>
  <si>
    <t>Supplying and erecting non return valve 50 mm dia in position made of gun metal complete.</t>
  </si>
  <si>
    <t>Supplying &amp; erecting three phase, 415V, street light control panel up to the max load of 6kW, TPN MCB 40A, powder coated CRCA 14 SWG sheet, outdoor type, having IP54,IK10 protection, suitable rating contactor, 24 hrs. astronomical time switch with minimum 5 years battery back up, auto/manual selector switch, ON/OFF push buttons, indicator lamps, control
wiring, metering device, etc. for automatic operation, with overcurrent, short circuit, earth fault protection on provided iron frame / CC foundation.</t>
  </si>
  <si>
    <t>A. MAIN PCC PANEL:</t>
  </si>
  <si>
    <t xml:space="preserve">TOP &amp; BOTTOM = </t>
  </si>
  <si>
    <t xml:space="preserve">LEFT &amp; RIGHT = </t>
  </si>
  <si>
    <t xml:space="preserve">FRONT &amp; BACK = </t>
  </si>
  <si>
    <t xml:space="preserve">TOTAL = </t>
  </si>
  <si>
    <t>CRCA SHEETS &amp; BUSBAR CALCULATION FOR TAHSIL OFFICE, PANVEL.</t>
  </si>
  <si>
    <t xml:space="preserve">VERTICAL PARTITION = </t>
  </si>
  <si>
    <t xml:space="preserve">HORIZONTAL PARTITION = </t>
  </si>
  <si>
    <t>Sq. M</t>
  </si>
  <si>
    <t xml:space="preserve">39.38*12.55 Kg/Sq. M </t>
  </si>
  <si>
    <t xml:space="preserve">IN KG = </t>
  </si>
  <si>
    <t>=</t>
  </si>
  <si>
    <t>800 AMPS TPN ALUMINIUM BUSBAR</t>
  </si>
  <si>
    <t>AC Current Carrying Capacity for Aluminium Busbar is 0.8 A/Sq.mm.</t>
  </si>
  <si>
    <t>Size of Busbar (RYBN) = 50 X 10 mm ; Doublr Run - 1000 Amps</t>
  </si>
  <si>
    <t>1000*0.8</t>
  </si>
  <si>
    <t>Total Length of Busbar - 4 No's (RYBN) = (2.0 M X 2.0 R) X 4 No's = 32 Meters</t>
  </si>
  <si>
    <t>32X1.35 Kg/Meter</t>
  </si>
  <si>
    <t>KG</t>
  </si>
  <si>
    <t>Amps</t>
  </si>
  <si>
    <t>Total Length of Busbar - 4 No's (RYBN) = (2.75 M X 2.0 R) X 4 No's = 44 Meters</t>
  </si>
  <si>
    <t>44X1.35 Kg/Meter</t>
  </si>
  <si>
    <t>Total Length of Busbar for Outgoing - 4 No's (RYBN) = (0.8 X 12 No's)= 9.6 Meters</t>
  </si>
  <si>
    <t>9.6X1.35 Kg/Meter</t>
  </si>
  <si>
    <t>Total KG =</t>
  </si>
  <si>
    <t>59.4 Kg + 12.96 Kg</t>
  </si>
  <si>
    <t xml:space="preserve">Eual Angles </t>
  </si>
  <si>
    <t>25 X 25 X 4 =</t>
  </si>
  <si>
    <t xml:space="preserve">Total Kg = </t>
  </si>
  <si>
    <t>ISMC CHANNELS</t>
  </si>
  <si>
    <t xml:space="preserve">Size of Channel = 75 X 4.0 X 4.4 </t>
  </si>
  <si>
    <t xml:space="preserve"> 2.75 meter X 4 Nos + 2.2 meter X 4 Nos + 0.8 meter X 4 Nos = 11 meter + 8.8 meter + 3.2 meter =</t>
  </si>
  <si>
    <t xml:space="preserve"> 23 Meters</t>
  </si>
  <si>
    <t>23 X 1.4</t>
  </si>
  <si>
    <t>2 Nos of Size = 2.75 x 2 + 2 x 0.8 + 1.2</t>
  </si>
  <si>
    <t>Total KG = 8.3 X 6.8</t>
  </si>
  <si>
    <t>B. HVAC PANEL:</t>
  </si>
  <si>
    <t>200 AMPS TPN ALUMINIUM BUSBAR</t>
  </si>
  <si>
    <t>500*0.8</t>
  </si>
  <si>
    <t>Total Length of Busbar for Outgoing - 4 No's (RYBN) = (0.8 X 6 No's)= 4.8 Meters</t>
  </si>
  <si>
    <t>4.8X1.35 Kg/Meter</t>
  </si>
  <si>
    <t xml:space="preserve">13.2*12.55 Kg/Sq. M </t>
  </si>
  <si>
    <t xml:space="preserve"> 1.5meter X 4 Nos + 1.5 meter X 4 Nos + 0.8 meter X 4 Nos = 6 meter + 6 meter + 3.2 meter =</t>
  </si>
  <si>
    <t xml:space="preserve"> 15.2 Meters</t>
  </si>
  <si>
    <t>15.2 X 1.4</t>
  </si>
  <si>
    <t>100 AMPS TPN ALUMINIUM BUSBAR</t>
  </si>
  <si>
    <t>Size of Busbar (RYBN) = 50 X 5 mm ; Doublr Run - 500 Amps</t>
  </si>
  <si>
    <t>Size of Busbar (RYBN) = 25 X 5 mm ; Doublr Run - 125 Amps</t>
  </si>
  <si>
    <t>125*0.8</t>
  </si>
  <si>
    <t>Total Length of Busbar - 4 No's (RYBN) = (1.5 M X 2.0 R) X 4 No's = 24 Meters</t>
  </si>
  <si>
    <t>24X1.35 Kg/Meter</t>
  </si>
  <si>
    <t>32.4 Kg + 6.48 Kg</t>
  </si>
  <si>
    <t>Total Length of Busbar - 4 No's (RYBN) = (1.0 M X 2.0 R) X 4 No's = 16 Meters</t>
  </si>
  <si>
    <t>16X1.35 Kg/Meter</t>
  </si>
  <si>
    <t xml:space="preserve"> 1.0 meter X 4 Nos + 1.0 meter X 4 Nos + 0.5 meter X 4 Nos = 4 meter + 4 meter + 2 meter =</t>
  </si>
  <si>
    <t xml:space="preserve"> 10 Meters</t>
  </si>
  <si>
    <t>10.0 X 1.4</t>
  </si>
  <si>
    <t>2 Nos of Size = 1.5 x 2 + 2 x 0.8 + 1.2</t>
  </si>
  <si>
    <t>Total KG = 5.8 X 6.8</t>
  </si>
  <si>
    <t>2 Nos of Size = 1.0 x 2 + 0.5 x 2 + 1.2</t>
  </si>
  <si>
    <t>Total KG = 4.2 X 6.8</t>
  </si>
  <si>
    <t>C. LIFT PANEL:</t>
  </si>
  <si>
    <t>Total Length of Busbar for Outgoing - 4 No's (RYBN) = (0.5 X 4 No's)= 2.0 Meters</t>
  </si>
  <si>
    <t>2.0X1.35 Kg/Meter</t>
  </si>
  <si>
    <t>21.6 Kg + 2.7 Kg</t>
  </si>
  <si>
    <t xml:space="preserve">5.5*12.55 Kg/Sq. M </t>
  </si>
  <si>
    <t xml:space="preserve">13*12.55 Kg/Sq. M </t>
  </si>
  <si>
    <t>Size of Busbar (RYBN) = 50 X 10 mm ; Doublr Run - 500 Amps</t>
  </si>
  <si>
    <t>Total Length of Busbar for Outgoing - 4 No's (RYBN) = (0.5 X 8 No's)= 4.0 Meters</t>
  </si>
  <si>
    <t>4.0X1.35 Kg/Meter</t>
  </si>
  <si>
    <t>43.2 Kg + 5.4 Kg</t>
  </si>
  <si>
    <t xml:space="preserve"> 2.0 meter X 4 Nos + 2.0 meter X 4 Nos + 0.5 meter X 4 Nos =8 meter + 8 meter + 2 meter =</t>
  </si>
  <si>
    <t xml:space="preserve"> 18 Meters</t>
  </si>
  <si>
    <t>18.0 X 1.4</t>
  </si>
  <si>
    <t>2 Nos of Size = 2.0 x 2 + 0.5 x 2 + 1.2</t>
  </si>
  <si>
    <t>Total KG = 6.2 X 6.8</t>
  </si>
  <si>
    <t>400 AMPS TPN ALUMINIUM BUSBAR</t>
  </si>
  <si>
    <t>D. COMMON AREA PANEL:</t>
  </si>
  <si>
    <t>E. LIGHTING &amp; POWER PANEL:</t>
  </si>
  <si>
    <t>Supplying &amp; erecting Water level controller 230/415 V, A.C. , Four way under ground &amp; Over head tank operation only.</t>
  </si>
  <si>
    <t>CONSTRUCTION OF PROPOSED REDEVELOPMENT OF GIRL'S HOSTEL, MATUNGA</t>
  </si>
  <si>
    <t>Supplying and erecting regular/ standard model ceiling fan of 900 /1050 mm. sweep complete erected in position</t>
  </si>
  <si>
    <t>Supplying and erecting anodized aluminium mirror light LED fitting. 10W with high transitivity diffuser with min. system lumens output of 900 lumens, min. efficacy of 100 lumen/W, CRI&gt;80, CCT upto 6000K, Beam Angle of 110 deg., Ripple&lt;5%, THD&lt;10%, p.f. &gt;0.95, operating range of 200-270V, surge protection of 2 kV, Life class of 50,000 Hrs. at L70B50, including driver with end caps on provided PVC Block / wooden board with 3 years warranty.</t>
  </si>
  <si>
    <t>Supplying and erecting regular/ standard model ceiling fan of 600mm. Sweep complete erected in position.</t>
  </si>
  <si>
    <t>Supplying and erecting fire resistant mortar (20 kg) with fire resistance class S90 as per National Electrical Code (NEC) SP30-2011 suitable to seal the openings of all kinds of cables, pipes and cable support system in steel, aluminium and plastic profiles ( except hollow core conductors). The residual openings shall be closed with filler.</t>
  </si>
  <si>
    <t>Providing pipe type earthing with 40mm. dia. G.I. pipe or 20 mm dia. G.I. Rod complete with all materials testing and recording the results.</t>
  </si>
  <si>
    <t>Supplying and erecting GI strip of required size used for earthing on wall and/or any other purpose with necessary GI clamps fixed on wall painted with bituminous paint in an approved manner with joints required.</t>
  </si>
  <si>
    <t xml:space="preserve">Supplying and erecting copper strip of required size used for earthing on wall and/or any other purpose with necessary copper clamps fixed on wall painted with bituminous paint in an approved manner with joints required. </t>
  </si>
  <si>
    <t xml:space="preserve">Providng earthing with galvanized iron earth plate size 60 x 60 x 0.6 cm complete with all materials, testing &amp; recording the results.     </t>
  </si>
  <si>
    <t>Providing earthing with copper earth plate size 30 x 30 x 0.315 cm complete with all materials, testing &amp; recording the results.</t>
  </si>
  <si>
    <t>Supplying, erecting &amp; terminating FRLS XLPE insulated, galvanised steel formed wire armoured (strip) cable 1100 V, 4 core 6 sq. mm. copper conductor complete erected with glands &amp; lugs, on wall/ trusses/ pole or laid in provided trench/ pipe.                                
 Note: For use of FRLS-XLPE insulation instead of FR-XLPE insulated armoured cable increase rate by 2 %</t>
  </si>
  <si>
    <t>Supplying, erecting &amp; terminating FRLS XLPE insulated, galvanised steel formed wire armoured (strip) cable 1100 V, 3½ core 50 sq. mm. aluminium conductor complete erected with glands &amp; lugs, on wall/ trusses/pole or laid in provided trench/ pipe                                             
Note: For use of FRLS-XLPE insulation instead of FR-XLPE insulated armoured cable increase rates by 5 %</t>
  </si>
  <si>
    <t>Supplying, erecting &amp; terminating FRLS XLPE armoured cable 3½core 185 sq. mm. aluminium conductor with continuous 12.97 sq. mm. (8 SWG) G.I. earth wire complete erected with glands &amp; lugs, on wall/ trusses/pole or laid in provided trench/ pipe 
Note: For use of FRLS-XLPE insulation instead of FR-XLPE insulated armoured cable increase rates by 5 %</t>
  </si>
  <si>
    <t>Supplying, erecting &amp; terminating FRLS XLPE insulated, galvanised steel formed wire armoured (strip) cable 1100 V, 3½core 240 sq. mm. aluminium conductor complete erected with glands &amp; lugs, on wall/ trusses/pole or laid in provided trench/ pipe.   
Note: For use of FRLS-XLPE insulation instead of FR-XLPE insulated armoured cable increase rates by 5 %</t>
  </si>
  <si>
    <t>Supplying, installing, testing and commissioning FR, XLPE armoured cable 4core 1.5 sq.mm. copper conductor complete erected on wall/ ceiling complete.</t>
  </si>
  <si>
    <t>Supplying and erecting single pole and neutral distribution board (SPNDB), with 2 ways for incoming and 6 ways (6 poles) for outgoing SP MCBs, with door, 1.2mm thickness surface / flush mounted, IP 43 Protection on iron / GI frame</t>
  </si>
  <si>
    <t>Supplying, erecting &amp; commissioning 2 pole RCCB 40A, electromagnetic type with 30/100/300 mA sensitivity with earth leakage trip indication</t>
  </si>
  <si>
    <t xml:space="preserve">Supplying, erecting &amp; marking FPMCB 40A to 63A, with rated short - circuit breaking capacity (Icn) 10kA in provided distribution board. </t>
  </si>
  <si>
    <t>Supplying &amp; erecting triple pole and neutral distribution board (TPNDB), SPMCB of 16 ways /phase (48 poles), with door, 1.2mm thickness surface/flush mounted, IP 43 Protection on iron/GI frame (horizontal busbar type) .</t>
  </si>
  <si>
    <t>Supplying &amp; erecting triple pole and neutral distribution board (TPNDB), SPMCB of 12 ways /phase (36 poles), with door, 1.2mm thickness surface/flush mounted, IP 43 Protection on iron/GI frame (horizontal busbar type) .</t>
  </si>
  <si>
    <t>Supplying, erecting &amp; marking SPMCB 6A to 32A, C-series with rated short - circuit breaking capacity (Icn) 10kA in provided distribution board .</t>
  </si>
  <si>
    <t>Supplying and erecting modular type switch 16 / 20 A with indicator, duly erected on provided plate and box with wiring connections complete.</t>
  </si>
  <si>
    <t>Point wiring for light/bell/exhaust fan hybrid type (Surface type under false ceiling and concealed type for drops &amp; switch boards on walls) in min 20 mm PVC conduit / casing n capping with 1.5 sq.mm. (2+1E) FRLSH grade copper wires, modular type switch, earthing and required accessories.</t>
  </si>
  <si>
    <t>Secondary point wiring for additional light/ bell/ exhaust point in PVC trunking (casing-capping) with 1.5 sq.mm (2+1E) FRLSH grade copper wire with required accessories.</t>
  </si>
  <si>
    <t>Point wiring for ceiling fan (Surface type under false ceiling and concealed type for drops &amp; switch boards on walls) in min 20 mm PVC conduit / casing n capping with 1.5 sq.mm. (2+1E) FRLSH grade copper wires, modular type switch, earthing and required accessories.</t>
  </si>
  <si>
    <t>Supplying &amp; erecting H.M.S. P.V.C. conduit 20 mm. dia. With necessary accessories in wall/floor with chiselling appropriately .</t>
  </si>
  <si>
    <t xml:space="preserve">Supplying and erecting HMS PVC conduit FRLS grade 25 mm dia. With necessary accessories in wall/floor with chiselling appropriately . </t>
  </si>
  <si>
    <t>Supply of earth enhancing mineral compound tested for leaching and TCLP with NABL - 25kg.The bore shall of dia 75-100mm only , f which has a lesser resistivity than 0.15ohms.</t>
  </si>
  <si>
    <r>
      <t xml:space="preserve">Supply of Stainless steel 304 GRADE Cross Connector for Type B Ring meet the requirements for IS/IEC 62305. </t>
    </r>
  </si>
  <si>
    <t>Supply of polyamide holder for fixing the  aluminum downconductor on wall below test joint  to meet the system requirement .</t>
  </si>
  <si>
    <t xml:space="preserve">Supply  of  SS304 GRADE Test link with suitable connector for 8 mm round Al conductor  to 10mm copper bonded round conductor  meet the requirement of IS/IEC - 62305. </t>
  </si>
  <si>
    <t>Supply of  holder for fixing the  aluminum downconductor on wall upto test joint  to meet the system requirement.</t>
  </si>
  <si>
    <r>
      <t xml:space="preserve">Supply of 8mm diameter Aluminium Downconductor (shall be Tested as per the standard  IS/IEC 62305 and IEC 62561-2.) </t>
    </r>
  </si>
  <si>
    <t>Supply of  Aluminium Air Rod 16mm Dia X 1000mm Long with connectors to connect with 8mm alu conductor at parapet wall to meet the requirement of IS/IEC 62305.Item shall include mounting accessories like clamps etc on the wall to fix air terminal firmly -</t>
  </si>
  <si>
    <r>
      <t xml:space="preserve">Supply of 8mm diameter Aluminium conductor (for loop on Peremeter) and on parapet wall (shall be Tested as per the standard  IS/IEC 62305 and IEC 62561-2. </t>
    </r>
  </si>
  <si>
    <t>Conductor Holder for Round Conductors (Ø8-10mm.</t>
  </si>
  <si>
    <t>Supplying, erecting &amp; terminating FR XLPE insulated, galvanised steel formed wire armoured (strip) cable 1100 V, 3½core 240 sq. mm. aluminium conductor complete erected with glands &amp; lugs, on wall/ trusses/pole or laid in provided trench/ pipe                                           
Note: For use of FRLS-XLPE insulation instead of FR-XLPE insulated armoured cable increase rates by 5 %</t>
  </si>
  <si>
    <t>Supplying, erecting &amp; terminating FR XLPE insulated, galvanised steel formed wire armoured (strip) cable 1100 V, 3 core 95 sq. mm. aluminium conductor complete erected with glands &amp; lugs, on wall/ trusses/pole or laid inprovided trench/ pipe.                                       
Note: For use of FRLS-XLPE insulation instead of FR-XLPE insulated armoured cable increase rates by 5 %</t>
  </si>
  <si>
    <t>Supplying, erecting &amp; terminating  FRLS XLPE armoured cable 3½ core 25 sq. mm. aluminium conductor with continuous 5.48 sq. mm. (12 SWG) G.I. earth wire complete erected with glands &amp; lugs, on wall/ trusses/pole or laid in provided trench/ pipe .
Note: For use of FRLS-XLPE insulation instead of FR-XLPE insulated armoured cable increase rates by 5 %</t>
  </si>
  <si>
    <t>Supplying, erecting &amp; terminating FR XLPE insulated, galvanised steel formed wire armoured (strip) cable 1100 V, 3 core 2.5 sq. mm. copper conductor complete erected with glands &amp; lugs, on wall/ trusses/ pole or laid in provided trench/ pipe.</t>
  </si>
  <si>
    <t>Making trench in soft soil having 0.9m depth and minimum 0.3 m width as per IS for laying provided cables of voltage range 3.3 kV to 11 kV complete.</t>
  </si>
  <si>
    <t>Providing &amp; erecting 6 m high (clear height) galvanised octagonal pole with foundation bolts having bottom of 130 mm A/F, top 70 mm A/F on provided foundation.</t>
  </si>
  <si>
    <t>Providing and erecting galvanised 1000mm single arm sword type bracket with FRP dome and ball.</t>
  </si>
  <si>
    <t>Supplying and erecting integrated LED street light fitting 40 to 50W IP65 &amp; IK08 class having single piece pressure die-cast aluminium housing, having system lumens output of Min. 4400 Lumens, min. efficacy of 110 lumen/W, CRI&gt;70, CCT upto 6500K,THD&lt;10%, p.f. &gt;0.95, operating range of 140-270V, inbuilt surge protection of 10 kV, Life class of 50,000 Hrs. at L70B50, including driver complete with 3 Years warranty.</t>
  </si>
  <si>
    <t>Supplying, erecting &amp; terminating FRLS XLPE insulated, galvanised steel formed wire armoured (strip) cable 1100 V, 3 core 2.5 sq. mm. copper conductor complete erected with glands &amp; lugs, on wall/ trusses/ pole or laid in provided trench/ pipe.</t>
  </si>
  <si>
    <t>Supplying, installing and testing UTP connector (RJ-45).</t>
  </si>
  <si>
    <t>Supplying, erecting, testing and commissioning of 3kVA capacity online pure sine wave with backup time of 01 hrs. PWM &amp; IGBT based UPS with 0.8 to unity output pf, single phase input &amp; 1 phase output complete with all protections.</t>
  </si>
  <si>
    <t>Supplying and installing cat-6 armoured cable with ECCS tape suitable for networking.</t>
  </si>
  <si>
    <t>Supplying and fixing 6U wall mount rack (Dimension-DxWxH – 500x600x367mm).</t>
  </si>
  <si>
    <t>Supplying and fixing 12U floor mount rack (Dimension-DxWxH – 800x600x954mm).</t>
  </si>
  <si>
    <t>Supplying &amp; fixing 24 port Patch Panel with tool less keystone jacks in provided U Rack complete.</t>
  </si>
  <si>
    <t>Supplying, fixing, and configuring 24 ports with 4 (SFP+) port, ethernet managed switch with web view/CLI, 6KV surge protection on ethernet port and console port for management in provided rack.</t>
  </si>
  <si>
    <t>Supplying and fixing 3 m UTP patch cord of Cat 6 type in position.</t>
  </si>
  <si>
    <t>Supplying and fixing 1 m UTP patch cord of Cat 6 type in position .</t>
  </si>
  <si>
    <t>Supplying and installing cat-6 cable suitable for networking.</t>
  </si>
  <si>
    <t>Supplying and erecting modular type computer Jack RJ45 with safety shutter, duly erected on provided plate and box with wiring connections complete.</t>
  </si>
  <si>
    <t>Supplying &amp; erecting co-axial copper cable low voltage grade tri-shielded RG_x0002_1.</t>
  </si>
  <si>
    <t>Supplying &amp; erecting 2 pair telephone copper cable 0.5 mm dia. with high density polyethylene insulation, polyester taped, Nylon Rip Cord &amp; grey colour sheathed with FR PVC, conforming to ITD specification S/WS 113C laid in provided PVC casing capping/conduit.</t>
  </si>
  <si>
    <t>Supplying &amp; erecting 20 pair, 0.5 mm dia. jelly filled armoured telephone copper cable with poly-al laminate moisture barrier, polythene sheathed, G.S.Tape armoured polythene jacketed having laid in provided trench.</t>
  </si>
  <si>
    <t>Supplying, erecting &amp; commissioning 20 pairs FR junction box with moulded plastic enclosure .</t>
  </si>
  <si>
    <t>Supplying, erecting &amp; commissioning MDF Box 50x50 pairs made from min. 1.5mm thick MS sheet.</t>
  </si>
  <si>
    <t>Supplying, installing, testing &amp; commissioning of Tap off box with interlock arrangement on existing Air Insulated / Sandwich type bus trunking/ rising mains for 32A to 125A 3 phase 4 wire 415V, 50Hz AC Supply made with High Grade Plastic enclosure with provision of MCB/ MCCB without (MCB/MCCB) complete as required confirming to IEC 61439-6 .</t>
  </si>
  <si>
    <t>Providing &amp; erecting 4 Pole MCCB upto 100A, 415V, with short circuit rating 25 kA (Ics=100% of Icu ),adjustable thermal (overload) setting and fixed magnetic setting with provided leads, provision for installation of shunt/ UV/ trip alarm contact and MCCB should have phase barriers both sides, in provided enclosure on iron /GI frame.</t>
  </si>
  <si>
    <t>Supplying &amp; erecting HMS P.V.C. conduit 25 mm. dia. with necessary accessories in wall/floor with chiselling appropriately.</t>
  </si>
  <si>
    <t>Supplying and fixing 1 m UTP patch cord of Cat 6 type in position.</t>
  </si>
  <si>
    <t>Supplying and fixing 3 m UTP patch cord of Cat 6 type in position .</t>
  </si>
  <si>
    <t>Supplying and fixing 24 port patch panel with tool-less keystone jacks in provided U Rack complete.</t>
  </si>
  <si>
    <t>Supplying and fixing 17U floor mount rack (Dimension-DxWxH – 800x600x954 mm).</t>
  </si>
  <si>
    <t>Supplying, erecting, testing and commissioning of 3kVA capacity online pure sine wave with backup time of 1/2 hrs. PWM &amp; IGBT based UPS with 0.9 to unity output pf, single phase input &amp; 1 phase output complete with all protections.</t>
  </si>
  <si>
    <t>Supplying, fixing, and configuring 24 ports, POE switch in provided rack</t>
  </si>
  <si>
    <t>Supplying and fixing 6U wall mount rack (Dimension-DxWxH – 500x600x367mm)</t>
  </si>
  <si>
    <t>Supplying and fixing Power Distribution Unit for networking rack comprises of 6/16A (6 Nos. sockets), 25 A modular MCB, appropriate rating fuse and indicator lamp, enclosed in black powder coated metal with necessary arrangement for fixing .</t>
  </si>
  <si>
    <t>Supplying &amp; erecting inverter LED batten 9W tube light fitting with polycarbonate housing, heat sink, integrated HF electronic driver, Min. 2600mAh Lithium ion Battery with charging time of 8-10 Hours and backup time of Min. 3 hrs. with minimum 25% of initial Watts having luminous efficacy of 100 lumen/watt, CRI&gt;80, CCT of 6500K and THD&lt;=20% having useful life of minimum 25000 hrs. with overheating protection with 2 years warranty</t>
  </si>
  <si>
    <t>Supplying and erecting Energy Saving BLDC Ceiling fan 230 V A.C. 50 cycles 1200 mm, max. energy consumption of 28W having service ratio (CMM/W) of Min. 8 , PF&gt;0.9, THD&lt;10% with IR remote control/compatible speed regulator, Temperature Rise of Max. 40 deg. C, having external mounted control PCB completely erected in position</t>
  </si>
  <si>
    <t>Supplying and erecting HMS PVC conduit FRLS grade 32 mm dia. With necessary accessories in wall/floor with chiselling appropriately</t>
  </si>
  <si>
    <t>Supplying and installing, testing &amp; commissioning of digital (hybrid) type EPABX of 6 x 32 extensions suitable upto 96 extensions complete.
Note:- 1) Add Rs. 38159.00 for additional 16 extension card for digital (hybrid) type
EPABX</t>
  </si>
  <si>
    <t>Supplying, erecting, testing and commissioning of microprocessor based AMF panel suitable for diesel generating set of above 82.5 kVA up to 100 kVA capacity Three phase, 415 Volts, 50Hz A.C. with all standard features, safeties etc</t>
  </si>
  <si>
    <t>Supplying, erecting, testing and commissioning rust free microphone floor stand of chrome plating/powder coating or S.S. material , 500 mm to 1500 mm height and sturdy mechanism ensuring trouble free movement complete.</t>
  </si>
  <si>
    <t>Supplying, erecting, testing and commissioning of 1.5 sq. mm speaker wire complete</t>
  </si>
  <si>
    <t>Supplying &amp; erecting exhaust pipe line for DG set in MS 150 mm dia B Class pipe along with special such as flanges,gasket,fastner,bend etc with provided fabricated brackets.</t>
  </si>
  <si>
    <t xml:space="preserve">Supplying &amp; installation of 50mm thick insulation with rock wool density 64 kg/m3 and 24 guage aluminium cladding for exhaust pipe line MS 150 mm dia B Class pipe </t>
  </si>
  <si>
    <t>Providing scaffolding charges for erection of 40 mtr vertical pipe line</t>
  </si>
  <si>
    <t>Supplying &amp; erecting aluminium cladding for silencer 50mm thick rock wool with 64 kg m3 density and 24 guage alluminium cladding for 82.5 KVA DG set</t>
  </si>
  <si>
    <t>Exit (Nightglow with lamination, Self adhesive) 100 mm x 300 mm</t>
  </si>
  <si>
    <t>Staircase (Nightglow with lamination, Self adhesive) 100 mm x300mm</t>
  </si>
  <si>
    <t xml:space="preserve">Fire Extinguisher (Nightglow with lamination, Self adhesive) 200 mm x200mm </t>
  </si>
  <si>
    <t xml:space="preserve">Hose reel (Nightglow with lamination, Self adhesive) 200 mm x250mm </t>
  </si>
  <si>
    <t>Assembly Point (ACP with MS, Grouted) 600 mm X600 mm</t>
  </si>
  <si>
    <t>Lift (Nightglow with lamination, Self adhesive) 200 mmx250 mm</t>
  </si>
  <si>
    <t xml:space="preserve">Supply,Installation,Testing &amp; Commissioning of Smart Anti Suicide Fan Rod  of required colour /size ,if load on fan exceeds 22 kg,then the smart rod/pipe shall open from its center and spring in the pipe shall expand.The same shall be tested at Govt.of India's MSME Labs. </t>
  </si>
  <si>
    <t xml:space="preserve">Supplying &amp; erecting mains with 3x4 sq.mm  FRLSH copper PVC insulated wire laid in provided conduit/trunking/inside pole/Bus bars or any other places.                                                                                                                                                                                                                                                                                                                                                                                                                                                                                                                                                                                                                                                                                                                                                                                                                                                                                                                                                                                                                                                                                                                                                                                                                                                                                                                                                                                                                                                                                                                                                                                                                                                     </t>
  </si>
  <si>
    <t xml:space="preserve">Supplying and erecting mains with 3x2.5 sq.mm FRLSH copper PVC insulated wire laid in provided conduit/trunking/inside pole/Bus bars or any other places.                                                                                                                                                                                                                                                                                                                                                                                                                                                                                                                                                                                                                                                                                                                                                                                                                                                                                                                                                                                                                                                                                                                                                                                                                                                                                                                                                                                                                                                                                                                                                                                                                                      </t>
  </si>
  <si>
    <t xml:space="preserve">Supplying and erecting mains with 3x1.5 sq.mm FRLSH copper PVC insulated wire laid in provided conduit/trunking/inside pole/Bus bars or any other places.                                                                                                                                                                                                                                                                                                                                                                                                                                                                                                                                                                                                                                                                                                                                                                                                                                                                                                                                                                                                                                                                                                                                                                                                                                                                                                                                                                                                                                                                                                                                                                                                                                      </t>
  </si>
  <si>
    <t>CCTV SYSTEM</t>
  </si>
  <si>
    <t>PA SYSTEM</t>
  </si>
  <si>
    <t>Water Cooler, Pump &amp; Starter</t>
  </si>
  <si>
    <t>External Light Fixture</t>
  </si>
  <si>
    <t>Solar System</t>
  </si>
  <si>
    <t>RCC Hume Pipe &amp; Chambers</t>
  </si>
  <si>
    <t>Data &amp; Telphones</t>
  </si>
  <si>
    <t>Point Wiring ,mains Wiring ,Switch Sockets ,etc</t>
  </si>
  <si>
    <t xml:space="preserve">Distribution Boards,MCCB,MCB  &amp; Acessories </t>
  </si>
  <si>
    <t>Light Fixtures,Fans</t>
  </si>
  <si>
    <t xml:space="preserve"> Safety Accessories</t>
  </si>
  <si>
    <t>CABLES</t>
  </si>
  <si>
    <t>DG SET</t>
  </si>
  <si>
    <t>AIR TERMINATION</t>
  </si>
  <si>
    <t>DOWN CONDUCTOR</t>
  </si>
  <si>
    <t>TYPE B EARTHING SYSTEM</t>
  </si>
  <si>
    <r>
      <t>Suply of COPPER PLATED STEEL SOLID CONDUCTOR 10MM DIA WITH COPPER LAYER OF 250 μm</t>
    </r>
    <r>
      <rPr>
        <b/>
        <sz val="12"/>
        <rFont val="Times New Roman"/>
        <family val="1"/>
      </rPr>
      <t>.</t>
    </r>
    <r>
      <rPr>
        <sz val="12"/>
        <rFont val="Times New Roman"/>
        <family val="1"/>
      </rPr>
      <t xml:space="preserve">  to meet the requirement of IS/IEC - 62305.</t>
    </r>
  </si>
  <si>
    <r>
      <t xml:space="preserve">Supply of </t>
    </r>
    <r>
      <rPr>
        <b/>
        <sz val="12"/>
        <color indexed="8"/>
        <rFont val="Times New Roman"/>
        <family val="1"/>
      </rPr>
      <t xml:space="preserve">SS 304 grade </t>
    </r>
    <r>
      <rPr>
        <sz val="12"/>
        <color indexed="8"/>
        <rFont val="Times New Roman"/>
        <family val="1"/>
      </rPr>
      <t xml:space="preserve"> Connection clamp for 17-20mm Dia earth electrode  and 8mm dia  copper bonded conductor coil </t>
    </r>
    <r>
      <rPr>
        <b/>
        <sz val="12"/>
        <color indexed="8"/>
        <rFont val="Times New Roman"/>
        <family val="1"/>
      </rPr>
      <t>.</t>
    </r>
  </si>
  <si>
    <r>
      <rPr>
        <b/>
        <sz val="11"/>
        <color indexed="8"/>
        <rFont val="Times New Roman"/>
        <family val="1"/>
      </rPr>
      <t>2MP IR Indoor Dome Fixed Camera</t>
    </r>
    <r>
      <rPr>
        <sz val="11"/>
        <color indexed="8"/>
        <rFont val="Times New Roman"/>
        <family val="1"/>
      </rPr>
      <t xml:space="preserve"> -1/2.8"Progressive Scan CMOS, 1920 × 1080 at 25fps, 2.8mm Fixed  lens, 0.01 Lux at F1.2, ICR, ONVIF (PROFILE S, PROFILE G), support H.265, H.264, MJPEG, 120db WDR, 3D Digital Noise Reduction, Three individually configurable stream, 12 VDC &amp; PoE, Alarm &amp; Audio : 1 input &amp; output, IR range: 40m, Support on-board storage up to 128 GB (SD card not included), IP67, IK10, Edge Anlalytics- Line crossing detection, Intrusion detection, Motion detection, Scene change detection, Face Detection, Audio exception detection, video tampering, UL, CE, FCC certified.Warranty for 01 Year .</t>
    </r>
  </si>
  <si>
    <r>
      <rPr>
        <b/>
        <sz val="11"/>
        <color indexed="8"/>
        <rFont val="Times New Roman"/>
        <family val="1"/>
      </rPr>
      <t>2MP IR Bullet Fixed Camera</t>
    </r>
    <r>
      <rPr>
        <sz val="11"/>
        <color indexed="8"/>
        <rFont val="Times New Roman"/>
        <family val="1"/>
      </rPr>
      <t>: 1/2.8"Progressive Scan CMOS, 1920 × 1080 at 25fps, 2.8 mm Fixed lens, 0.01  Lux at F1.2, 0 Lux with IR, ICR, ONVIF  (PROFILE S, PROFILE G), support H.265, H.264, MJPEG, 120db WDR, 3D Digital Noise Reduction, Three individually configurable stream, 12 VDC &amp; PoE, IR range: 40m, Support on-board storage up to 128 GB (SD card not included), IP67, Edge Anlalytics- Line crossing detection, Intrusion detection, Motion detection, Scene change detection, Face Detection, Video tampering, UL, CE, FCC certified.Warranty for 01 Year .</t>
    </r>
  </si>
  <si>
    <r>
      <rPr>
        <b/>
        <sz val="11"/>
        <color indexed="8"/>
        <rFont val="Times New Roman"/>
        <family val="1"/>
      </rPr>
      <t>64ch Network Video Recorder</t>
    </r>
    <r>
      <rPr>
        <sz val="11"/>
        <color indexed="8"/>
        <rFont val="Times New Roman"/>
        <family val="1"/>
      </rPr>
      <t>- Connect Up to 64 IP Cameras, Dual OS, Up to 12 Megapixels Resolution, Two independent HDMI &amp; Two VGA outputs, Atleast one HDMI output of 4K resolution, atleast 1 VGA output with output upto 1920 × 1080, Support H.265, MJPEG, Supports N+1 hot spare system,Supports RAID0, RAID1, RAID5, RAID6 and RAID10 ,Supports HDD hot swap, Supports Dual Power-Redundant, Incoming Bandwidth 320 Mbps, 8 SATA Hard Disks, ANR Technology, 8 SATA interfaces for 8 HDDs and capacity of each HDD upto 8TB, 3 × USB at least 1 × USB with  3.0, Alarm I/O 16/4, RS-485, RS-232, 2 RJ-45 10 /100/1000 Mbps self-adaptive Ethernet interface,  Multiple network monitoring: Web viewer, CE, FCC, UL certified.</t>
    </r>
  </si>
  <si>
    <t>LIFT WORK</t>
  </si>
  <si>
    <t>Supplying and erecting LED square / circular Max. 12W down lighter having pressure die-cast aluminium housing, polystyrene diffuser having system lumens output of Min. 1500 Lumens, min. efficacy of 110 lumen/W, CRI&gt;80, CCT upto 6500K, Beam Angle of 120 deg., max. ripple of 5%, THD&lt;10%, p.f. &gt;0.95, operating range of 120-270V, surge protection of 2.5 kV, Life class of 50,000 Hrs. at L70B50, including driver, having mounting arrangement with board for surface type or spring loaded mounting clips complete with 3 years warranty.</t>
  </si>
  <si>
    <t>Supplying and erecting LED square / circular Max. 9W down lighter having pressure die-cast aluminium housing, polystyrene diffuser having system lumens output of Min. 1200 Lumens, min. efficacy of 110 lumen/W, CRI&gt;80, CCT upto 6500K, Beam Angle of 120 deg., max. ripple of 5%, THD&lt;10%, p.f. &gt;0.95, operating range of 120-270V, surge protection of 2.5 kV, Life class of 50,000 Hrs. at L70B50, including driver, having mounting arrangement with board for surface type or spring loaded mounting clips complete with 3 years warranty.</t>
  </si>
  <si>
    <t>Earthing &amp; Lightining Arrestor</t>
  </si>
  <si>
    <t>Bus Duct</t>
  </si>
  <si>
    <t>Supplying and erecting  LED Up- Down Luminiaire with wall surface mounting fitting 25W IP66 &amp; IK08 class having single piece pressure die-cast aluminium housing, having system lumens output of Min. 1000 Lumens.</t>
  </si>
  <si>
    <t>Supplying, erecting &amp; terminating FRLS XLPE insulated, galvanised steel formed wire armoured (strip) cable 1100 V, 4 core 10 sq. mm. copper conductor complete erected with glands &amp; lugs, on wall/ trusses/ pole or laid in provided trench/ pipe.                                
 Note: For use of FRLS-XLPE insulation instead of FR-XLPE insulated armoured cable increase rate by 2 %</t>
  </si>
  <si>
    <t>Supplying, erecting and marking four pole isolators only switch version of miniature circuit breakers of 40A in provided distribution board.</t>
  </si>
  <si>
    <t>Supplying and erecting LED Strip light 5m Length Max. 45 W IP20 class having minimum lumens output of 800 Lumens/m, min. efficacy of 90 lumen/W, CRI&gt;80, CCT upto 5000K, Beam Angle of 110 deg., THD&lt;10%, p.f. &gt;0.95, operating range of 230-270V, Life class of 30,000 Hrs. at L70B50, including driver with 1 year warranty.</t>
  </si>
  <si>
    <t>Supplying, erecting ,Testing &amp; commissioning Ceiling or wall Mounting type 800A Capacity at 400C ambient temperature Sandwich type Aluminium Conductor tin plated at joints /Aluminium conductor Silver flashed copper bimetal contact having purity not less than 99.6% with suitable for (3L+ N) 415V, 50 Hz A.C Supply with 100% Neutral+ enclosure as integral earth (PE) with IP 54/55 Protection,42/50KA short circuit rating for 1sec, Insulation Class F (155 C) , casing made of minimum 1.5mm hot / electro Galvanized /Epoxy powder coated steel sheet enclosure with required shade of paint having Mechanical strength certification up to IK10 overall cross sectional area not more than 0.0170 sq. Mtr., complete assembly must comply to seismic zone 4, with necessary accessories Like suspension bracket, wall bracket holder/ fixing accessories as per site requirement with Horizontal / Vertical G.I. Support at required interval with Double run External Double run 50x5mm Aluminium earthing strip or Internal Integral Earth complete confirming to IEC 61439-6 as per specification</t>
  </si>
  <si>
    <t>Supplying, installing, testing and commissioning of Flange end with Adaptor box, as per site requirement suitable for Aluminium 800A 3 phase 4 wire 415V, 50 Hz A.C ,42/50kA short circuit rating for 1 sec Sandwich type Aluminium BBT. with necessary accessories complete</t>
  </si>
  <si>
    <t xml:space="preserve">Supplying, installing &amp; Commissioning Vertical or Horizontal 90 Degree Elbow for Sandwich type Aluminium Compact bus trunking/ rising mains Suitable for 800A, 3 Phase 4 Wire 415 V, 50 Hz AC Supply, 42/50kA short circuit rating for 1 sec Made of minimum 1.5mm Thick Galvanised sheet metal enclosure (IP54/55) duly powder coated with all necessary accessories complete confirming to IEC 61439-6.
</t>
  </si>
  <si>
    <t>Supplying &amp; erecting triple pole and neutral distribution board (TPNDB), SP/TP MCBs total 8 ways /24 poles, with door, 1.2mm thickness surface/flush mounted, IP 43 Protection on iron/GI frame (vertical busbar type).</t>
  </si>
  <si>
    <t>Supplying &amp; erecting triple pole and neutral distribution board (TPNDB), SP/TP MCBs total 4 ways /12 Poles, with door, 1.2mm thickness surface/flush mounted, IP 43 Protection on iron/GI frame (vertical busbar type).</t>
  </si>
  <si>
    <t>VRV OUTDOOR UNIT</t>
  </si>
  <si>
    <t>Supplying, erecting, testing and commissioning of 5HP, VRF/VRV air conditioning system outdoor unit (ODU) complies type-IV OEM standards working on HFC refrigerant R410A or other required/suitable green equivalent refrigerant, for minimum cooling capacity as delivering 100% capacity at 47° C, non stop cooling even at 56° C and coefficient of performance (COP) 3.00 to 4.00, modular type horizontal hot air discharge suitable for longer piping range upto 1000m operation in cooling mode with inverter/digital VRF/VRV technology microprocessor based control compressor starter/control panel with scroll compressor, air cooled copper condenser coil of suitable shape for increasing maximum heat transfer area, rain protection cover, built in oil separator, accumulator and oil receiver, copper tube aluminium fin air cooled condenser, condenser fan with motor suitable for 415V±10%, 50 Hz, 3 phase power supply (all suitable for high ambient conditions), internal copper refrigerant piping, internal wiring and refrigerant, etc. all housed in powder coated weather proof cabinet complete.</t>
  </si>
  <si>
    <t>Supplying, erecting, testing and commissioning of 6HP, VRF/VRV air conditioning system outdoor unit (ODU) complies type-IV OEM standards working on HFC refrigerant R410A or other required/suitable green equivalent refrigerant, for minimum cooling capacity as delivering 100% capacity at 47° C, non stop cooling even at 56° C and coefficient of performance (COP) 3.00 to 4.00, modular type horizontal hot air discharge suitable for longer piping range upto 1000m operation in cooling mode with inverter/digital VRF/VRV technology microprocessor based control compressor starter/control panel with scroll compressor, air cooled copper condenser coil of suitable shape for increasing maximum heat transfer area, rain protection cover, built in oil separator, accumulator and oil receiver, copper tube aluminium fin air cooled condenser, condenser fan with motor suitable for 415V±10%, 50 Hz, 3 phase power supply (all suitable for high ambient conditions), internal copper refrigerant piping, internal wiring and refrigerant, etc. all housed in powder coated weather proof cabinet complete.</t>
  </si>
  <si>
    <t>Supplying, erecting, testing and commissioning of 7HP to 8HP, VRF/VRV air conditioning system outdoor unit (ODU) complies type-IV OEM standards working on HFC refrigerant R410A or other required/suitable green equivalent refrigerant, for minimum cooling capacity as delivering 100% capacity at 47° C, non stop cooling even at 56° C and coefficient of performance (COP) 3.00 to 4.00, modular type vertical hot air discharge suitable for longer piping range upto 1000m operation in cooling mode with inverter/digital VRF/VRV technology microprocessor based control compressor starter/control panel with scroll compressor, air cooled copper condenser coil of suitable shape for increasing maximum heat transfer area, rain protection cover, built in oil separator, accumulator and oil receiver, copper tube aluminium fin air cooled condenser, condenser fan with motor suitable for 415V±10%, 50 Hz, 3 phase power supply (all suitable for high ambient conditions), internal copper refrigerant piping, internal wiring and refrigerant, etc. all housed in powder coated weather proof cabinet complete.</t>
  </si>
  <si>
    <t>VRV INDOOR UNIT</t>
  </si>
  <si>
    <t>VRV HI-WALL CASSETTE UNITS</t>
  </si>
  <si>
    <t>Supply, installation, testing and commissioning of VRF/VRV based Hi-wall type room/indoor unit (IDU) of nominal cooling capacity 1.0TR (358 cfm) to 1.25TR (417 cfm) having EER as per BEE standards and specifications with multiple speed evaporator fan with motor, copper tube aluminium fin evaporator coil, washable air filter, insulated drain tray, in built drain pump, expansion device, cordless remote control with necessary controls and electrical terminal to receive power supply, etc. IDU shall have anti-corrosive coating suitable for costal area. Unit shall be of decorative slim dimension suitable indoor wall mounting. The indoor unit shall also have an electronic control console. The unit shall be suitable for wall mounting and provided with suitable mounting brackets with any additional refrigerant and oil charge as per requirement during installation complete.</t>
  </si>
  <si>
    <t>VRV 1 WAY CASSETTE UNITS</t>
  </si>
  <si>
    <t>Supply, installation, testing and commissioning of VRF/VRV based ceiling suspended 1 way cassette room/indoor unit (IDU-compact / standard size) of nominal cooling capacity 1.0TR (441 cfm) to 1.3TR (512 cfm to 530 cfm) having EER as per BEE standards and specifications, suitable as per site requirement with swing louvers and adjustable blades from sides. IDU with drainage arrangements, fan, refrigerant liquid and refrigerant piping, cordless remote control, and fresh air port etc. IDU shall have anticorrosive coating suitable for costal area in all respects suitable to operate on 1-phase, 230V, 50Hz, AC supply complete. The unit consisting with any additional refrigerant and oil charge as per requirement during installation.</t>
  </si>
  <si>
    <t>REFRIGERANT PIPE</t>
  </si>
  <si>
    <t>supplying, laying/fixing, testing and commissioning of appropriate nominal refrigerant copper pipe of 19.1mm dia (OD) for liquid line/suction line supply and return piping of suitable gauge (hard copper pipe for liquid main line and soft copper pipe for refrigerant) along with necessary supports, hangers, clamps, vibration isolators and fittings such as bends, tees, valves, gauges, strainers with insulation of 19 mm thick elastomeric nitrile rubber along with application of multicoating of VRV/VRF piping for protection against mechanical damages, fungal growth, flame spread, water permeance and ultraviolet radiations with OEM standards of VRV/VRF air conditioning system complete.</t>
  </si>
  <si>
    <t>supplying, laying/fixing, testing and commissioning of appropriate nominal refrigerant copper pipe of 15.9 mm dia (OD) for liquid line/suction line supply and return piping of suitable gauge (hard copper pipe for liquid main line and soft copper pipe for refrigerant) along with necessary supports, hangers, clamps, vibration isolators and fittings such as bends, tees, valves, gauges, strainers with insulation of 19mm thick elastomeric nitrile rubber along with application of multicoating of VRV/VRF piping for protection against mechanical damages, fungal growth, flame spread, water permeance and ultraviolet radiations with OEM standards of VRV/VRF air conditioning system complete.</t>
  </si>
  <si>
    <t>supplying, laying/fixing, testing and commissioning of appropriate nominal refrigerant copper pipe of 12.7mm dia (OD) for liquid line/suction line supply and return piping of suitable gauge (hard copper pipe for liquid main line and soft copper pipe for refrigerant) along with necessary supports, hangers, clamps, vibration isolators and fittings such as bends, tees, valves, gauges, strainers with insulation of 19mm thick elastomeric nitrile rubber along with application of multicoating of VRV/VRF piping for protection against mechanical damages, fungal growth, flame spread, water permeance and ultra violet radiations with OEM standards of VRV/VRF air conditioning system complete.</t>
  </si>
  <si>
    <t>supplying, laying/fixing, testing and commissioning of appropriate nominal refrigerant copper pipe of 9.5 mm dia (OD) for liquid line/suction line supply and return piping of suitable gauge (hard copper pipe for liquid main line and soft copper pipe for refrigerant) along with necessary supports, hangers, clamps, vibration isolators and fittings such as bends, tees, valves, gauges, strainers with insulation of 19mm thick elastomeric nitrile rubber along with application of multicoating of VRV/VRF piping for protection against mechanical damages, fungal growth, flame spread, water permeance and ultra violet radiations with OEM standards of VRV/VRF air conditioning system complete.</t>
  </si>
  <si>
    <t>REFNET</t>
  </si>
  <si>
    <t>Supplying and installation of high pressure grade required size copper connection Y or T- Joints/refnet complete erected on wall/ceiling with supports/raceways, Nitrile rubber insulation, painting etc. with brazing and testing for leakages confirming the normal operation of the VRV/VRF air conditioning system.</t>
  </si>
  <si>
    <t>POWER CABLE</t>
  </si>
  <si>
    <t>Supplying and erecting PVC insulated PVC round sheathed FR 1.5 sq.mm (30 no. x 0.25mm dia.) 3 core flexible multi stranded copper industrial cable for voltage grade up to 1.1 Kv</t>
  </si>
  <si>
    <t>CONTROL CABLE</t>
  </si>
  <si>
    <t>CABLE TRAY</t>
  </si>
  <si>
    <t>Providing &amp; erecting hot dipped galvanised ladder type cable tray manufactured from 16 SWG GI sheet of 150 mm width &amp; 100 mm height with required standard accessories.</t>
  </si>
  <si>
    <t>Providing &amp; erecting hot dipped galvanised ladder type cable tray manufactured from 16 SWG GI sheet of 200 mm width &amp; 100 mm height with required standard accessories.</t>
  </si>
  <si>
    <t>3 PIN PLUG TOP</t>
  </si>
  <si>
    <t>Supplying 6A 3 pin plug top bakelite type of 230V A.C. supply.</t>
  </si>
  <si>
    <t>DRAIN PIPE</t>
  </si>
  <si>
    <t>Supplying and erecting 20/25 mm (ID/OD) Chlorinated polyvinyl chloride pipe (CPVC), thickness 2.6 mm conforming to IS 15778 (CTS Series) with necessary CPVC fittings and solvent cement for Solar Water Heater System as per specification No. ESD-HWP/CPVC</t>
  </si>
  <si>
    <t>MS STAND FOR OUTDOOR UNIT</t>
  </si>
  <si>
    <t>CEILING MOUNT VENTILATION FAN</t>
  </si>
  <si>
    <t xml:space="preserve">Supplying &amp; erecting ceiling mounted ventilation fan of 80 CFM </t>
  </si>
  <si>
    <t>Ventilation Duct</t>
  </si>
  <si>
    <t>HVAC WORKS</t>
  </si>
  <si>
    <t>ADDRESSABLE FIRE DECTION AND ALARM SYSTEM</t>
  </si>
  <si>
    <t>Supply, Installation, testing &amp; commissioning of Analogue Addressable strobes cum hoooters (Specification :- 110 cd light &amp; 85 dB with adjustable DB)  at different locations complete with all fixing accessories, etc under false ceiling roof, wall etc. interconnecting to loop cable complete as required.</t>
  </si>
  <si>
    <t xml:space="preserve">Microprocessor based intelligent and electronically addressable, modular,  expandable networkable, 1 loop, each loop consist of 120 detector &amp; 120 devices, fire alarm  control panel with minimum 960 character LCD display, multiple access levels, event history file in non-volatile memory (EEPROM).  The panel shall support programmable relays for controlling lifts, AHU's monitoring of fire sprinkler.  The Fire Alarm Panel should have the necessary hardware &amp; software to integrate with Printer for Report Generation. The panel shall have 240 volts AC power supply, automatic battery charger, 24 volts, sealed lead acid maintenance free batteries sufficient for 24 hours normal working and then be capable of operating the system for 15 minutes during emergency condition. </t>
  </si>
  <si>
    <t>Supply and laying including  clamping / hanging arrangement, end termination etc. with all accessories of  2 core, 1.5 sq. mm, Fire Survival cable, armoured copper conductor of 600/1000V grade, insulated with specially formulated PVC,coated with special fire resistance materials and overall sheathed with special PVC, with special properties as Zero Halogen Low Smoke insulation . Basic construction as per BS 7846-2009 &amp; circuit integrity as per BS 6387 C.W.Z /BS EN 50200</t>
  </si>
  <si>
    <t xml:space="preserve">Supply, Installation, testing &amp; commissioning of Microprocessor based Passive Repeater Fire Alarm panel with standard accessories complete. </t>
  </si>
  <si>
    <t>FIRE EXTINGUISHERS</t>
  </si>
  <si>
    <t xml:space="preserve">Providing floor mounting stand for keeping 4 Nos. of Fire Buckets 1500 mm in length, 900 mm in height frame made out of 30x30x4 mm. angle iron with cross supports for legs, welded with 4 hooks and duly painted with one coat of red lead and two coats of silver paint. With providing round bottom Fire bucket of 9 Litres capacity (4 nos) as per IS: 2546 made out of 24 guage G.I. sheet with extra handle at bottom duly painted white inside and red outside with Fire mark, on provided stand . </t>
  </si>
  <si>
    <t xml:space="preserve">Supplying &amp; Installing, testing &amp; commissioning of Emergency evacuation Exit sinages self glow type with requred instruments for proper installation. Size 100 mm * 300 mm </t>
  </si>
  <si>
    <t xml:space="preserve">FIRE PUMPS </t>
  </si>
  <si>
    <t>Supply, Installation, testing &amp; commissioning of class ‘C’ heavy duty G.I pipe conforming to IS 3589 / 1239 including fittings like elbows, tees, flanges, tapers, nuts bolts, gasket etc. fixing the pipe on the wall / ceiling with suitable clamps and painting with two or more coats of synthetic enamel paint of required shade including tapping with existing system complete as required. (For hydrant system)</t>
  </si>
  <si>
    <t>(a)   100 mm dia</t>
  </si>
  <si>
    <t xml:space="preserve">Supplying and erecting testing, perfect aligning and proper leveling and commissioning of Common Auto Control Panel suitable for Auto operation of Booster Pump. Panel with all required Cable arrangements and operational arrangement from the ground floor. </t>
  </si>
  <si>
    <t xml:space="preserve">Supplying, erecting &amp; terminating XLPE armoured cable 3 core 95 sq. mm. aluminium conductor with continuous 5.48 sq. mm. (12 SWG) G.I. earth wire complete erected with glands &amp; lugs, on wall/trusses/pole or laid in provided trench/ pipe as per specification </t>
  </si>
  <si>
    <t>Supplying and installing pressure switch with 12/15 mm dia isolation valve, G.I. nipple, elbow, etc complete as per specification -UL Listed / FM approved</t>
  </si>
  <si>
    <t>Supply, fixing, testing and commissioning of double flanged Sluice valve of  16 kg / cm2 pressure rating, bronze/ gun metal seat, ISI marked complete with nuts, bolts, washers, gaskets, of following sizes.</t>
  </si>
  <si>
    <t>(a)    100 mm dia</t>
  </si>
  <si>
    <t>Supply, Installation, testing &amp; commissioning of  Swing check type non – return valve of PN 16 of following sizes  complete with rubber gasket, GI bolts, nuts washers etc as required.</t>
  </si>
  <si>
    <t>Supply, installation testing &amp; commissioning of cast iron Bucket Type strainer as requird.</t>
  </si>
  <si>
    <t>Supply, Installation, testing &amp; commissioning of butterfly valve of following sizes confirming to IS 13095 PN 16,  locable type construction,  complete with rubber gasket, GI bolts, nuts washers etc as required.</t>
  </si>
  <si>
    <t>Supply, Installation, testing &amp; commissioning of  Two way fire service inlet connection (Siamese inlet) of cast iron body with 2 nos. gun metal male instantaneous inlet couplings complete with cap and chain as reqd. for 150 mm dia MS pipe connection, as required.</t>
  </si>
  <si>
    <t>FIRE HYDRANT  SYSTEM</t>
  </si>
  <si>
    <t>Supply, Installation, testing &amp; commissioning of class ‘C’ heavy duty G. I pipe conforming to IS 3589 / 1239 including fittings like elbows, tees, flanges, tapers, nuts bolts, gasket etc. fixing the pipe on the wall / ceiling with suitable clamps and painting with two or more coats of synthetic enamel paint of required shade including tapping with existing system complete as required. (For hydrant system) A/G</t>
  </si>
  <si>
    <t>(a)    300 mm dIa</t>
  </si>
  <si>
    <t>(b)    200 mm dia</t>
  </si>
  <si>
    <t>(c)   150 mm dia</t>
  </si>
  <si>
    <t>(d)   100 mm dia</t>
  </si>
  <si>
    <t>(e)   80 mm dia</t>
  </si>
  <si>
    <t>(f)    25mm dia</t>
  </si>
  <si>
    <t xml:space="preserve">Supply, Installation, testing &amp; commissioning of class ‘C’ heavy duty M. S. pipe conforming to IS 3589 / 1239 including fittings like elbows, tees, flanges, tapers, nuts bolts, gasket etc. U/G Pipe with proper coat of primer and coating wrapped properly. </t>
  </si>
  <si>
    <t>(a)   150 mm dia</t>
  </si>
  <si>
    <t>SITC of Coating and Wrapping for Underground lines with  4 mm thick readymade anticorrosive tapes</t>
  </si>
  <si>
    <t>Supply, Installation, testing &amp; commissioning of Swing type non – return valve of following sizes confirming to IS 5312 complete with rubber gasket, GI bolts, nuts washers etc as required.  150 mm dia</t>
  </si>
  <si>
    <t>Supplying and fixing Single headed Stainless steel hydrant valve with 1 No 63 mm dia instantaneous coupling and cast iron wheel, ISI marked, confirming to IS 5290 (type A) with cap and chain as required.</t>
  </si>
  <si>
    <t>Supplying and  fixing 63 mm dia, 15 mtr long RRL hose pipe with 63 mm dia male and female Stainless steel couplings duly binded with GI wire rivets etc. conforming to IS 636 (type-B) as required.</t>
  </si>
  <si>
    <t>Supplying and fixing of hose cabinet of size 760 mm x 610 mm x 255 mm made of 2 mm thick MS sheet with 6 mm thick glazed glass doors with necessary locking arrangement suitable to accommodate external hydrant, 2 nos 15 mtr long hose pipe. 1 no branch pipe, mounted on wall or with steel support &amp; duly painted with post office red externally and white internally with synthetic enamel paint complete in all respect, for external hydrant as reqd.</t>
  </si>
  <si>
    <t>Supply, Installation, testing &amp; commissioning of butterfly valve, locable type construction,  of following sizes confirming to IS 13095 PN 16  complete with rubber gasket, GI bolts, nuts washers etc as required.</t>
  </si>
  <si>
    <t>(a)    150 mm dia</t>
  </si>
  <si>
    <t>Supply, installation , testing and comissiong of 25 mm dia automatic air release valve with isolation valve, all acesories as required.</t>
  </si>
  <si>
    <t>Supply, Installation, testing &amp; commissioning of  Four way fire service inlet connection (Siamese inlet) of cast iron body with 4 nos. gun metal male instantaneous inlet couplings complete with cap and chain as reqd. for 150 mm dia MS pipe connection, as required.</t>
  </si>
  <si>
    <t>Supplying and fixing First- Aid Hose Reel with M S construction spray painted in post office red conforming to IS 884 with upto date amendments complete with the following as required.</t>
  </si>
  <si>
    <t>(a)    30 m long 20 mm (nominal internal) dia water hose thermoplastic (textile reinforced) Type 2 as per IS : 12585.</t>
  </si>
  <si>
    <t>Supplying and fixing orifice plate made of 6 mm thick stainless steel with orifice of required size in between flange &amp; landing valve of external and internal hydrant to reduce pressure to working pressure of 3.5 kg/cm2 complete as per specifications as required.</t>
  </si>
  <si>
    <t>Supply and fabrication, erection of M S steel supports including channels, angles, plates etc  for external ring main with painting complete</t>
  </si>
  <si>
    <t xml:space="preserve">Excavation upto required depth and Backfiling </t>
  </si>
  <si>
    <t xml:space="preserve">SPRINKLER SYSTEM </t>
  </si>
  <si>
    <t>(b)    100 mm dia</t>
  </si>
  <si>
    <t xml:space="preserve">(c)     65 mm dia </t>
  </si>
  <si>
    <t xml:space="preserve">(a)   150 mm dia AG </t>
  </si>
  <si>
    <t>(b)   100 mm dia</t>
  </si>
  <si>
    <t>(c)   80 mm dia</t>
  </si>
  <si>
    <t>(d)   65 mm dia</t>
  </si>
  <si>
    <t>(e)   50 mm dia</t>
  </si>
  <si>
    <t>(f)   40 mm dia</t>
  </si>
  <si>
    <t>(g)   32 mm dia</t>
  </si>
  <si>
    <t>(h)  25 mm dia</t>
  </si>
  <si>
    <t>Supply, Installation, testing &amp; commissioning of quartzoid bulb type sprinklers Standard response K-80, of rating 68 degree C pendent with accessories as required . (UL listed / FM approved )</t>
  </si>
  <si>
    <t>Supply, Installation, testing &amp; commissioning of quartzoid bulb type sprinklers K-80, of rating 68 degree C Sidewall with accessories as required . (UL listed / FM approved )</t>
  </si>
  <si>
    <t>Supply, Installation, testing &amp; commissioning of quartzoid bulb type sprinklers K-80, of rating 68 degree C Sidewall Extended Coverage with accessories as required . (UL listed / FM approved )</t>
  </si>
  <si>
    <t>Supply, Installation, testing &amp; commissioning of S S Braided flexible drops 25 mm dia capable to with stand maximum working pressure of 175 psi with all fittings for making connection to sprinklers and with the branches. (UL listed/FM approved ) 1.2 m length</t>
  </si>
  <si>
    <t>Supply and fabrication, erection of M S steel supports including channels, angles, plates etc with painting complete</t>
  </si>
  <si>
    <t>Flow Switch on each Floor taping to header with all required accessories of reputed make. UL approved. 65 NB</t>
  </si>
  <si>
    <t>FIRE-FIGHTING WORKS</t>
  </si>
  <si>
    <t>Supplying, erecting, testing and commissioning of diesel generating set with alternator of 82.5 kVA output continuous rating, 3 Phase, 415 V, 50c/s 0.8 p. f. A.C supply, a totally enclosed air cooled / liquid cooled multi-cylinder diesel engine developing suitable BHP at 1500 rpm with 10% overload for 1 hour in 12 hours, along with standard accessories, self-excited, self-regulated, screen protected alternator with static excitation system running at 1500 RPM as per IS 4722-2001 with voltage regulation +/- 5 %, with performance class G2 and maximum fuel consumption 14.0 Ltr/hr @75% loading. Both the engine and alternator direct coupled on a common fabricated steel base frame and mounted on anti-vibrating pads with standard control panel comprising meters, switchgears, indicators connected with suitable wires/cables, the complete set enclosed in composite Acoustic enclosure as fully assembled integral unit made of 16 SWG CRCA Sheet, sound absorbing material to restrict sound level up to 75 dB at 1.0 m, provided with first filling of oil, diesel not less than 145 Ltr etc. on provided M20 Grade CC Foundation.</t>
  </si>
  <si>
    <t>Supplying, erecting &amp; marking SPMCB 40A to 63A, B-series with rated short -circuit breaking capacity (Icn) 10kA in provided distribution board.</t>
  </si>
  <si>
    <t xml:space="preserve">Providing &amp; erecting 3P+N Pole MCCB, 415 V, 100A, rated short-circuit breaking capacity 25 kA (Ics=100% of Icu), adjustable thermal (overload) setting and fixed magnetic setting with provided leads, provision for installation of shunt/UV/trip alarm contact. MCCB with phase barriers on both sides, insulation withstand capacity 800V, no line-load bias in provided enclosure/panel.                                      
Note:- 1) For use of 4 pole MCCBs in place of 3 pole MCCBs add 20% in rate of 3 pole MCCB. </t>
  </si>
  <si>
    <t>Supplying, erecting &amp; terminating FR XLPE insulated, galvanised steel formed wire armoured (strip) cable 1100 V, 3 core 4 sq. mm. copper conductor complete erected with glands &amp; lugs, on wall/ trusses/pole or laid in provided trench/ pipe.                                
Note: For use of FRLS-XLPE insulation instead of FR-XLPE insulated armoured cable increase rate by 2 %</t>
  </si>
  <si>
    <t>Unit</t>
  </si>
  <si>
    <t>Each</t>
  </si>
  <si>
    <t xml:space="preserve">Each </t>
  </si>
  <si>
    <t>Mtrs.</t>
  </si>
  <si>
    <t>Kgs</t>
  </si>
  <si>
    <t>Set</t>
  </si>
  <si>
    <t xml:space="preserve">Cubic mtr </t>
  </si>
  <si>
    <t>Mtrs</t>
  </si>
  <si>
    <t xml:space="preserve">Lot </t>
  </si>
  <si>
    <t>M</t>
  </si>
  <si>
    <t xml:space="preserve">M </t>
  </si>
  <si>
    <t>m</t>
  </si>
  <si>
    <t>JOB</t>
  </si>
  <si>
    <t>Point</t>
  </si>
  <si>
    <t>Nos</t>
  </si>
  <si>
    <t>MTRS</t>
  </si>
  <si>
    <t>Sq.m</t>
  </si>
  <si>
    <t>Job</t>
  </si>
  <si>
    <t>Per Pair</t>
  </si>
  <si>
    <t>m3</t>
  </si>
  <si>
    <t>LS</t>
  </si>
  <si>
    <t xml:space="preserve">Supplying, erecting, testing &amp; commissioning Mixer Amplifier 800W RMS Power with Built-in Digital Player with remote and having 7 Mic &amp; 3 Aux Inputs with Box Speaker/Driver Unit selector switch to each zone , stereo/mono switch, frequency response 50-15000Hz, output regulation &lt;2dB, serprate control for USB level. The unit shall have Preamplifier and Line Output for connecting to a Booster Amplifier and for recording the programme with Resettable circuit breaker for protection against overload and short circuit. The unit shall have speaker output range of 2Ω, 4Ω/(Low Impedence) and 70V &amp; 100V/(High Impedence) &amp; It can instant transfer to DC power(36V) if AC power fails. Signal to noise ratio between 60dB to 80dB. Complete </t>
  </si>
  <si>
    <t>Supplying, erecting, testing and commissioning 15 Watts sound column or ceiling mounted complete</t>
  </si>
  <si>
    <t>Supplying, erecting, testing and commissioning stand mounted/handheld type wired microphone having 2 mV/Pa sensitivity, impedance level limit 300 ohms and 50 - 16000 Hz suitable to operate in -10 deg C to +55 deg C with min. 7 metre shielded cable and 3 Pin Professional XLR Connector, stereo jack complete</t>
  </si>
  <si>
    <t>Supplying, erecting, testing and commissioning of 2 core shielded cable complete</t>
  </si>
  <si>
    <t>supplying, laying/fixing, testing and commissioning of appropriate nominal refrigerant copper pipe of 22.2mm dia (OD) for liquid line/suction line supply and return piping of suitable gauge (hard copper pipe for liquid main line and soft copper pipe for refrigerant) along with necessary supports, hangers, clamps, vibration isolators and fittings such as bends, tees, valves, gauges, strainers with insulation of 19mm thick elastomeric nitrile rubber along with application of multicoating of VRV/VRF piping for protection against mechanical damages, fungal growth, flame spread, water permeance and ultra violet radiation with OEM standards of VRV/VRF air conditioning system complete.</t>
  </si>
  <si>
    <t>Note: VRF Outdoor Isolator and power cabling considered in Electrical Items BOQ</t>
  </si>
  <si>
    <t>Rmt</t>
  </si>
  <si>
    <t>Sqmtr</t>
  </si>
  <si>
    <t>Supplying &amp; erecting Aviation obstruction light consisting of yellow painted diecast aluminium alloy housing with Integral LED aviation light comprising of aluminium housing with polycarbonate enclosure complete.</t>
  </si>
  <si>
    <t>Supplying, installing, testing and commissioning of 20 kWp ON-GRID Solar PV System / Plant consisting Solar PV Poly Crystalline Panel (335 Wp X 60 Nos.) and Solar ON-GRID Inverter of similar capacity (THD&lt;3%) with interconnecting wires / cables up to solar ON GRID inverter, proper base plate, canopy box to house Inverter and necessary accessories i.e. ACDB/ DCDB ,
MCB etc. wiring up to solar Inverter in casing and capping, display board, sign board, two distinct earthing, lightning arrester, liaisoning charges, remote monitoring system with maintaining card/chip for 5 years including net charges for RMS System, complete up to net meter installation and export to the grid with 5 year ON-SITE warranty and fully comprehensive maintenance contract.</t>
  </si>
  <si>
    <t>Supplying and erecting minimum Three &amp; above star rated submersible pump set suitable for erection on open well of 3.75 KW/5 HP with 415 V 50 c/s. A.C. supply, having delivery head from 43 to 11m and discharge from 120 to 840 litres. per minute &amp; pipe of Suction 65mm / Delivery 50 mm diameter erected with necessary H type clamps.</t>
  </si>
  <si>
    <t>Supplying, erecting &amp; terminating FR XLPE insulated, galvanised steel formed wire armoured (strip) cable 1100 V, 4 core 4 sq. mm. copper conductor complete erected with glands &amp; lugs, on wall/ trusses/ pole or laid in provided trench/ pipe.</t>
  </si>
  <si>
    <t>Supplying and erecting ISI mark GI pipe 50 mm dia.‘B’ class at position with accessories complete.</t>
  </si>
  <si>
    <t>Supplying and erecting ISI mark GI pipe 32 mm dia.‘B’ class at position with accessories complete.</t>
  </si>
  <si>
    <t>Supplying, erecting, testing and commissioning self contained water cooler 230/250V 50Hz nominal cooling capacity of 40 litres per hour and storage capacity 80 litres with partially stainless steel body.</t>
  </si>
  <si>
    <t>Supplying, installing, testing and commissioning FR, XLPE armoured cable 2 core 1.5 sq.mm. copper conductor complete erected on wall/ ceiling complete.</t>
  </si>
  <si>
    <t>Supplying, erecting, testing &amp; commisioning GI sheet 0.6 mm (24 SWG) having zinc coating of 275 microns with galvanization process compliance to IS 2629:1985 to be used for fabrication of boxes panel boards etc. including cutting, bending, drilling, welding, riveting etc. and painting with one coat of red lead paint and 2 coats of enamel paint.</t>
  </si>
  <si>
    <t xml:space="preserve">Supply, Installation, testing &amp; commissioning of Intelligent Analogue Addressable optical smoke Detector with floating sensitivity  Complete with all installation accessories like base, base box, clamping / hanging arrangement, etc. to be installed under roof /ceiling interconnecting to loop cable complete as required.. </t>
  </si>
  <si>
    <t xml:space="preserve">Supply, Installation, testing &amp; commissioning of addressable type manual call point (break glass type) complete including clamps for installation if required with push button, enclosed in box with provision for cable or conduit coupling. The unit to be painted fire red outside, white inside and written 'In case of fire break glass'. </t>
  </si>
  <si>
    <t>Supply, installation, testing &amp; commissioning of control module with LED indicator to be installed under / above false ceiling, roof and concealed space, etc. interconnecting to loop cable.</t>
  </si>
  <si>
    <t>Supply, installation, testing &amp; commissioning of signal input module (monitor module) for flow switches etc  interconnecting to loop cable.</t>
  </si>
  <si>
    <t xml:space="preserve">Supply, installation, testing &amp; commissioning of Fault isolator with LED indicator interconnecting to loop cable. </t>
  </si>
  <si>
    <t>Supplying, installation, testing and commissioning of booster fire pump [BP] suitable for water discharge of 900 LPM at 35 m head driven by electric motor 415 volts, 3 phase 50 Hz, AC supply of 7.5 kW or of suitable kW capacity for manual/automatic operation and consisting of following :
(a) Horizontal/vertical type, single/multi stage, centrifugal casing pump of cast iron body &amp; bronze/CI impeller with stainless steel shaft (SS410 grade), mechanical seal conforming to IS 1520.
(b) Squirrel cage induction motor, TEFC, synchronous speed 3000 RPM, suitable for operation on with IP 55 protection for enclosure, horizontal foot mounted type with Class-'F' insulation, conforming to IS-325.
(c) M.S. fabricated common base plate, coupling, coupling guard, foundation bolts etc. as required.
(d)Erected on provided suitable size cement concrete foundation duly plastered with anti vibration pads with perfect aligning, proper levelling complete pump set with accessories duly painted with two coats of synthetic enamel paint of fire red colour over a coat of primer (ISC code 536 as per IS 2932 of 2003) complete.</t>
  </si>
  <si>
    <t xml:space="preserve">Supplying and installing pressure gauge of 100 mm dia., 0-300 PSI or 0-14 kg per cm square fitted with 12/15 mm dia. pad cock valve, and G.I. pipe, elbow etc. complete. </t>
  </si>
  <si>
    <t xml:space="preserve">Supplying, erecting &amp; terminating XLPE armoured cable 3 core 6 sq. mm. copper conductor continuous 5.48 sq. mm. (12 SWG) G.I. earth wire complete erected with glands &amp; lugs, on wall/trusses/ pole or laid in provided trench/ pipe. </t>
  </si>
  <si>
    <t xml:space="preserve">Supplying and installing gun metal Ball valve of size 25 mm dia. </t>
  </si>
  <si>
    <t>Supply &amp; Installation of Stainless steel finish rossette plate of dia 75 mm for below false ceiling application.</t>
  </si>
  <si>
    <t>Supplying and installing gun metal Ball valve of size 25 mm dia.</t>
  </si>
  <si>
    <r>
      <t xml:space="preserve">Supplying  &amp; fixing 63mm dia Stainless Steel </t>
    </r>
    <r>
      <rPr>
        <b/>
        <sz val="11"/>
        <rFont val="Times New Roman"/>
        <family val="1"/>
      </rPr>
      <t xml:space="preserve"> </t>
    </r>
    <r>
      <rPr>
        <sz val="11"/>
        <rFont val="Times New Roman"/>
        <family val="1"/>
      </rPr>
      <t xml:space="preserve">branch pipe with 20 mm (nominal internal diameter) size gun, metal nozzle confirming to </t>
    </r>
    <r>
      <rPr>
        <b/>
        <sz val="11"/>
        <rFont val="Times New Roman"/>
        <family val="1"/>
      </rPr>
      <t>IS 2871</t>
    </r>
    <r>
      <rPr>
        <sz val="11"/>
        <rFont val="Times New Roman"/>
        <family val="1"/>
      </rPr>
      <t>, suitable for instantaneous connection to interconnect hose pipe coupling as reqd.</t>
    </r>
  </si>
  <si>
    <t xml:space="preserve">FIRE FIGHTING </t>
  </si>
  <si>
    <t>SR NO.</t>
  </si>
  <si>
    <t>MANUFACTURER/VENDOR</t>
  </si>
  <si>
    <t>M.S. ERW Pipes</t>
  </si>
  <si>
    <t>Jindal Essar /Tata</t>
  </si>
  <si>
    <t>C.I. Sluice Valve</t>
  </si>
  <si>
    <t>Venus/H.Sarkar/ Kirloskar /Zoloto</t>
  </si>
  <si>
    <t>G.M. Gate Valve</t>
  </si>
  <si>
    <t>Leader/Zoloto/Sant</t>
  </si>
  <si>
    <t xml:space="preserve">C.I. Non-return Valve </t>
  </si>
  <si>
    <t>Castle/C &amp; R/Univas /Zoloto</t>
  </si>
  <si>
    <t>C.I. Butterfly valve</t>
  </si>
  <si>
    <t>Castle/C &amp; R/Danfoss/Audco/Zoloto</t>
  </si>
  <si>
    <t xml:space="preserve">C.I. Foot valve with strainer /Strainer </t>
  </si>
  <si>
    <t>Kirloskar / Hammer / Sir</t>
  </si>
  <si>
    <t xml:space="preserve">G.M.  63 mm dia  single hydrant oblique pattern valve </t>
  </si>
  <si>
    <t>Newage/Minimax/Essel/ Safex</t>
  </si>
  <si>
    <t>G.M. 63mm dia branch pipe with nozzle/G.M. male-female couplings</t>
  </si>
  <si>
    <t xml:space="preserve">Fire hose RRL </t>
  </si>
  <si>
    <t>Ms hose box of 16 SWG sheet</t>
  </si>
  <si>
    <t>Newage / Minimax / Safex</t>
  </si>
  <si>
    <t>4 way Siamese connection</t>
  </si>
  <si>
    <t>First Aid Hose Reel</t>
  </si>
  <si>
    <t>Anti-corrosive tape 4mm &amp; primer</t>
  </si>
  <si>
    <t>IWL/ Rustek</t>
  </si>
  <si>
    <t xml:space="preserve">Pressure switch </t>
  </si>
  <si>
    <t>Indfoss / Switzer/ Danfoss</t>
  </si>
  <si>
    <t>Fire Pumps</t>
  </si>
  <si>
    <t>Kirloskar/ Mather Platt/ Lubi</t>
  </si>
  <si>
    <t>Electric Motor</t>
  </si>
  <si>
    <t>Kirloskar/Crompton/Siemens/ABB</t>
  </si>
  <si>
    <t>Fire panel</t>
  </si>
  <si>
    <t>Main components :Schneider Electric / L &amp; T</t>
  </si>
  <si>
    <t>Alarm Valve/Deluge valve  (UL / FM Approved)</t>
  </si>
  <si>
    <t>HD / Viking / Spraysafe / Tyco</t>
  </si>
  <si>
    <t>Sprinklers/foam sprinklers  (UL / FM Approved)</t>
  </si>
  <si>
    <t>Polycab / RR Kabeel/ Finolex</t>
  </si>
  <si>
    <t>Pressure Gauge</t>
  </si>
  <si>
    <t>H Guru / Febig</t>
  </si>
  <si>
    <t>Main Fire Alarm Panel (UL / FM / LPCB Approved)</t>
  </si>
  <si>
    <t xml:space="preserve">Notifier/Edwards/Simplex/ Apollo/L&amp;T/Siemens/ Morley </t>
  </si>
  <si>
    <t>Smoke / Heat Detectors with Base (UL / FM / LPCB Approved)</t>
  </si>
  <si>
    <t>Devices &amp; Modules (UL / FM / LPCB Approved)</t>
  </si>
  <si>
    <t>Extinguishers</t>
  </si>
  <si>
    <t>Ceasefire / Minimax</t>
  </si>
  <si>
    <t>Ball valve</t>
  </si>
  <si>
    <t>Leader / Sant/Zoloto</t>
  </si>
  <si>
    <t>Air release valve</t>
  </si>
  <si>
    <t>Leader/Newage/Zoloto</t>
  </si>
  <si>
    <t>Enamel Paints</t>
  </si>
  <si>
    <t>Asian / Berger / Shalimar</t>
  </si>
  <si>
    <t>SR.NO.</t>
  </si>
  <si>
    <t>ITEMS</t>
  </si>
  <si>
    <t>APPROVED MAKE</t>
  </si>
  <si>
    <t>VRF MAKE</t>
  </si>
  <si>
    <t>AHU</t>
  </si>
  <si>
    <t>WAVE / MONASH AIRCON /EDGETECH / EUROCLIMA/SYSTEM AIR/FLAKTWOOD/ETHOS</t>
  </si>
  <si>
    <t>BUTTERFLY/BALL VALVE</t>
  </si>
  <si>
    <t>AUDCO / KEYSTONE / ADVANCE / CASTLE</t>
  </si>
  <si>
    <t>BALANCING/REGULATING &amp; COMMISIONING VALVE</t>
  </si>
  <si>
    <t>ADVANCE / T&amp;A / ANERGY</t>
  </si>
  <si>
    <t>STRAINER</t>
  </si>
  <si>
    <t>ANERGY / VEE BEE / CRESCENT / SANT / CASTLE</t>
  </si>
  <si>
    <t>GAUGES</t>
  </si>
  <si>
    <t>FIEBIG / BAKER MERCER / H GURU/BAUMER</t>
  </si>
  <si>
    <t>AHU CONTROL/ MODULATING VALVES WITH CONTROLLER</t>
  </si>
  <si>
    <t>JOHNSON CONTROLS /ANERGY/ HONEYWELL / BELIMO / SIEMENS</t>
  </si>
  <si>
    <t>PRE-INSULATED DUCT</t>
  </si>
  <si>
    <t>PAL / AASAWA / TWIGA / ZECO</t>
  </si>
  <si>
    <t>DX INVERTER UNITS</t>
  </si>
  <si>
    <t>PIPE</t>
  </si>
  <si>
    <t>JINDAL / SUPREME / C-PVC / ASTRAL/PRINCE</t>
  </si>
  <si>
    <t>INSULATION</t>
  </si>
  <si>
    <t>ARMAFLEX/ARMACELL/ TWIGA /  ANY EQUIVALENT</t>
  </si>
  <si>
    <t>PLENUM BOXES</t>
  </si>
  <si>
    <t>COSMOS / RUSKIN TITUS</t>
  </si>
  <si>
    <t>DIFFUSERS/GRILLS</t>
  </si>
  <si>
    <t>COSMOS / RUSKIN TITUS / AIRMASTER/MALBROS/CORAL AIR FLOW</t>
  </si>
  <si>
    <t>DUCTING SHEETS</t>
  </si>
  <si>
    <t>SAIL / JINDAL / TATA / UTTAM</t>
  </si>
  <si>
    <t>FIRE DAMPERS/DAMPERS</t>
  </si>
  <si>
    <t>T S C / CARYAIR / AIRTECH / SERVEX /COSMOSS/RUSKIN TITUS/GREEN HECK//MALBROS/CORAL AIR FLOW</t>
  </si>
  <si>
    <t>PUSH BUTTON STATIONS</t>
  </si>
  <si>
    <t>TEKNIK/ SIEMENS/ABB</t>
  </si>
  <si>
    <t>THERMOMETER</t>
  </si>
  <si>
    <t>H. GURU/STAR SCIENTIFIC</t>
  </si>
  <si>
    <t>VCD  (G.I.)/VAV / CAV</t>
  </si>
  <si>
    <t>SACHIN / RAVISTAR / COSMOS/AIRMASTER//MALBROS/CORAL AIR FLOW</t>
  </si>
  <si>
    <t>TEMP SENSOR &amp; PR. SENSOR, FIELD DEVICES</t>
  </si>
  <si>
    <t>H-GURU, DANFOSS, BELIMO, HONEYWELL, JOHNSON CONTROLS/SIMENS</t>
  </si>
  <si>
    <t>SOUND ATTENUATOR</t>
  </si>
  <si>
    <t>RUSKIN TITUS/KRUGER/EDGETECH</t>
  </si>
  <si>
    <t>PANEL</t>
  </si>
  <si>
    <t>ARROW/CPI,ERDA APPROVED/KUDAAM/TRICOLITE</t>
  </si>
  <si>
    <t>PIPE FITTINGS &amp; GASKET</t>
  </si>
  <si>
    <t>TYCO/VICTAULIC/MECH(JINAN MEIDE)</t>
  </si>
  <si>
    <t>INSULATED FLEXIBLE DUCT</t>
  </si>
  <si>
    <t>TWIGA/OWENS CORNING/ATCO/SEVENS STAR/SAMCO</t>
  </si>
  <si>
    <t>DRAIN PUMP</t>
  </si>
  <si>
    <t>INFINITY/LIBERTY/ASPEN/SAURMEN</t>
  </si>
  <si>
    <t>BMS/DDC Control</t>
  </si>
  <si>
    <t>SIEMENS/JOHNSON CONTROL/HONEYWELL/EASYIO/MESSUNG/BAJAJ</t>
  </si>
  <si>
    <t>BTU Meter</t>
  </si>
  <si>
    <t>SONTEX/BELIMO/ONICON/SHEINTECH/SIEMENS</t>
  </si>
  <si>
    <t>SMOKE EXTRACTION FAN/INLINE DUCT FAN</t>
  </si>
  <si>
    <t>KRUGER/HUMIDINE/LAU</t>
  </si>
  <si>
    <t>CEILING MOUNTED VENTILATION FAN ( DUCTLESS TYPE).</t>
  </si>
  <si>
    <t>AMX ELECTRIC / ANY EQUIVALENT</t>
  </si>
  <si>
    <t>VFD</t>
  </si>
  <si>
    <t>DANFOSS/JOHNSON CONTROL/ABB/SIEMENS/FUJITSU</t>
  </si>
  <si>
    <t>HVAC SERVICES</t>
  </si>
  <si>
    <t>MITSUBISHI/TOSHIBA / CARRIER  / DAIKIN / BLUE STAR/ LG</t>
  </si>
  <si>
    <t>TOSHIBA / CARRIER MIDEA / DAIKIN / HITACHI / LG</t>
  </si>
  <si>
    <t xml:space="preserve">Rate </t>
  </si>
  <si>
    <t>Amount</t>
  </si>
  <si>
    <t>Q</t>
  </si>
  <si>
    <t>Plumbing</t>
  </si>
  <si>
    <t>Piping</t>
  </si>
  <si>
    <t xml:space="preserve">Note : Pressure test to be carried out as per specification and code and as per  direction of the Engineer In charge. </t>
  </si>
  <si>
    <t>Providing and fixing Chlorinated Polyvinyl Chloride (CPVC) pipes, Schedule 80, having thermal stability for hot &amp; cold water supply, Pipes shall be joined using solvent welded CPVC fittings i.e. Tees, Elbows, Couplers, Unions, Reducers, brushings etc. including transition fittings (connection between CPVC &amp; metal pipe/GI) i.e. Brass Adaptors (both Male &amp; Female threaded) conforming to IS standard.IS standard with only CPVC solvent cement conforming to IS standard. Installation shall be to as per Technical Manual of manufacturer of pipes &amp; fittings. including all Civil materials. complete as per direction of engineer in charge. (Inside shaft)</t>
  </si>
  <si>
    <t>Domestic supply Pipe External</t>
  </si>
  <si>
    <t>a</t>
  </si>
  <si>
    <t>80 mm Dia</t>
  </si>
  <si>
    <t>RM</t>
  </si>
  <si>
    <t>b</t>
  </si>
  <si>
    <t>65 mm Dia</t>
  </si>
  <si>
    <t>C</t>
  </si>
  <si>
    <t>50 mm Dia</t>
  </si>
  <si>
    <t xml:space="preserve">Providing and fixing chlorinated polyvinyl chloride (CPVC) pipes (Astral or equivalent SDR 11 schedule 40)confirming to IS:15778, having thermal stability for hot and cold water supply including all CPVC plain and brass threaded fittings including fixing the pipes with clamps at 1 m. spacing including cutting and making groves in wall and concealing the  pipe and making good the surface.  This includes jointing of pipes and fittings with one step CPVC solvent cement and testing of joints complete as per direction of the Engineer-in-charge. </t>
  </si>
  <si>
    <t>Domestic supply Pipe Internal</t>
  </si>
  <si>
    <t>40 mm Dia</t>
  </si>
  <si>
    <t>c</t>
  </si>
  <si>
    <t>32 mm Dia</t>
  </si>
  <si>
    <t>d</t>
  </si>
  <si>
    <t xml:space="preserve">25 mm Dia </t>
  </si>
  <si>
    <t>e</t>
  </si>
  <si>
    <t>20 mm  Dia</t>
  </si>
  <si>
    <t>f</t>
  </si>
  <si>
    <t>15 mm  Dia</t>
  </si>
  <si>
    <t xml:space="preserve">Providing and fixing  UPVC soil/waste pipe (type-B) as per I.S. 13592: 1992 or latest, including all necessary fittings such as bends; tees, single/double junction, slotted vents, offsets on wall with clips filling the joints with solvent   cement   incl.   necessary    scaffolding   etc. complete. </t>
  </si>
  <si>
    <t>150 mm</t>
  </si>
  <si>
    <t>110 mm</t>
  </si>
  <si>
    <t>75 mm</t>
  </si>
  <si>
    <t>50 mm</t>
  </si>
  <si>
    <t>40 mm</t>
  </si>
  <si>
    <t>Quote Rate Only</t>
  </si>
  <si>
    <t>32 mm</t>
  </si>
  <si>
    <t>g</t>
  </si>
  <si>
    <t>Cowl Cap for Vent Pipe 75 mm</t>
  </si>
  <si>
    <t>NO</t>
  </si>
  <si>
    <t>h</t>
  </si>
  <si>
    <t>Cowl Cap for Vent Pipe 110 mm</t>
  </si>
  <si>
    <t>i</t>
  </si>
  <si>
    <t>Cowl Cap for Vent Pipe 150 mm</t>
  </si>
  <si>
    <t>Providing &amp; fixing of Lever operated bronze Ball valves (Zolotto or equivalent)  in pipeline including all specials, flanges / union, nuts, bolts, washer, Plastic floats etc., complete as required. as per drawings &amp; as directed.  Valves shall  be of screwed end type of approved make to IS 778, 781 complete with PTFE seating &amp; gland packing. Maximum working pressure shall be 16 bar.</t>
  </si>
  <si>
    <t>25 mm Dia</t>
  </si>
  <si>
    <t>Providing &amp; fixing C.I.  wafer type check valve of PN 1.6 rating, including rubber gasket,  flanges, union, nuts, bolts, washers &amp; painting  complete as required.</t>
  </si>
  <si>
    <t xml:space="preserve">Dia 25 mm </t>
  </si>
  <si>
    <t xml:space="preserve">Dia 32 mm </t>
  </si>
  <si>
    <t xml:space="preserve">Dia 40 mm </t>
  </si>
  <si>
    <t xml:space="preserve">Dia 50 mm </t>
  </si>
  <si>
    <t xml:space="preserve">Providing and placing in position filters of 50 mm diameter brass strainer of approved quality.
</t>
  </si>
  <si>
    <t>Providing and fixing square mouthed SW gulley trap Grade A complete with CI grating brick masonry chamber with water tight CI Cover with frame of 300mmx300mm (inside) size.
The rate shall include providing 150mm x 100mm size P type gulley trap with sewer bricks conforming to IS 4885. 
 300 x 300mm chamber with 150 x 100mm size `P' trap</t>
  </si>
  <si>
    <t>Providing, Fixing, testing and commissioning of short type UPVC NAHNI TRAPS / MIXED TRAPS/ CLEAN OUT of approved make with water  seal(10) along with cover including  making holes in RCC /masonry work, including if, required extension pipe, fixing NT to correct level &amp; line, sealant clamps etc complete. Fixing of grating circular  type in SS 304 Chrome finish (Nirali or equivalent)</t>
  </si>
  <si>
    <t>Providing, laying, testing and commissioning of brick masonry inspection chamber / Manhole of  the  following sizes in brick work  in cement mortar 1:5 (1 cement:5 fine sand), With heavy duty cover and frame (RCC cover Kkindia or equivalent) embedded in RCC coping on top, Including soling, PCC and RCC foundation slab. 1:2:4 mix both inside and outside of plastering 12 mm thick  with cement mortar 1:3  with a floating coat of neat cement  on inside face, proper water proofing to ensure no ground water seepage in the manhole. excavation, in all kind of soil,   dewatering,   refilling,  watering, ramming and removing the surplus excavated earth, making good the same complete as required.</t>
  </si>
  <si>
    <t>IC chamber 600 x 450 x Depth up to 1.0 m  RCC Cover to be 20 ton capacity</t>
  </si>
  <si>
    <t>IC chamber 600 x 600 x Depth up to 1.0 m  RCC Cover to be 20 ton capacity</t>
  </si>
  <si>
    <t>Rain water inlet 900 x 450 x Depth up to 1.0 m  RCC Cover to be 20 ton capacity</t>
  </si>
  <si>
    <t>Sewerage Manhole 900 x 600 x Depth up to 1.0 m  RCC Cover to be 20 ton capacity</t>
  </si>
  <si>
    <t>Sewerage Manhole 900 x 1200 x Depth up to 1.5m  RCC Cover to be 20 ton capacity</t>
  </si>
  <si>
    <t xml:space="preserve">Providing and fixing  UPVC rain water pipe (type-A) as per I.S. 13592: 1992 or latest, including all necessary fittings such as bends; tees, single/double junction, slotted vents, offsets on wall with clips filling the joints with solvent   cement   incl.   necessary    scaffolding   etc. complete. </t>
  </si>
  <si>
    <t>200 mm</t>
  </si>
  <si>
    <t>150 mm dia.</t>
  </si>
  <si>
    <t>100 mm Dia</t>
  </si>
  <si>
    <t>75 mm Dia</t>
  </si>
  <si>
    <t>Providing,  fixing, testing and commissioning of PVC welded rain water head / Khurras dome type grating with puddle flange to fix head in RCC slab specially fabricated from minimum 4mm thick PVC sheet, including removable heavy duty PVC grating (Round or Square) as per approved design The quoted rate shall include for necessary grouting the khurras base with approved sealant complete all as shown  in the drawing and as specified. as per direction of Engineer in Charge.</t>
  </si>
  <si>
    <t>Hume pipe</t>
  </si>
  <si>
    <t>Providing and lowering , laying including supply of materials and labour for RCC NP3 class spun (HUME) pipe of standard make  including all necessary fittings, excavation of trenches up to required depth, preparing 150mm thick PCC, 1:4:8 bedding, including jointing with collars with hemp yarn, hot bitumen, sand, cement motor (1:1)  including giving satisfactory test and works to be executed as per IS complete as per the direction of project engineer laying of pipes as per slope or in level as per engineer-in-charge etc. complete</t>
  </si>
  <si>
    <t>300 mm</t>
  </si>
  <si>
    <t>450 mm</t>
  </si>
  <si>
    <t>600 mm</t>
  </si>
  <si>
    <t>900 mm</t>
  </si>
  <si>
    <t>200mm Dia (Fire pump suction)</t>
  </si>
  <si>
    <t xml:space="preserve">100mm Dia </t>
  </si>
  <si>
    <t xml:space="preserve">80mm Dia </t>
  </si>
  <si>
    <t xml:space="preserve">50mm Dia </t>
  </si>
  <si>
    <t>Providing and Fixing CI Manhole cover (rectangular or circular) with frame confirming to IS : 1726-1974 (Part I - VII) with locking arrangement complete.</t>
  </si>
  <si>
    <t>600mm dia.</t>
  </si>
  <si>
    <t>Providing and fixing Cast brass Clean Out Plugs with suitable 'inset keys screwed to CI  sockets in  pipe lines complete as per specification (Inside Toilet for Soil &amp; Waste line)</t>
  </si>
  <si>
    <t>75mm dia.</t>
  </si>
  <si>
    <t>Supplying and installing cast iron Butterfly valves PN 16 complete with both sides including flanges on receiving pipes with nuts, bolts,1.5mm thick compressed asbestos gasket insertion as required. (50 mm Dia)</t>
  </si>
  <si>
    <t>Supporting and installing cast iron dual plate wafer type PN 16 double flanged type non-return valve including nuts bolts 1.6 mm thick compressed asbestos gasket including matching flanges complete.  (50 mm Dia)</t>
  </si>
  <si>
    <t>R</t>
  </si>
  <si>
    <t>Sanitary Fixtures</t>
  </si>
  <si>
    <t>All the Fixtures  need to be approved by Architect.</t>
  </si>
  <si>
    <t>Providing and fixing water closet squatting pan (Indian type W.C. pan) with 100 mm Sand Cast Iron P or S trap, 10 Liter low level white P.V.C. flushing cistern, manually controlled device (handle lever) conforming to IS : 7231,   including flush pipe, flexible inlet pipe, angular stop cocks with SS flange for flushing cistern with all fittings and fixtures complete, including cutting and making good the walls and floors wherever required. etc. completed (Size: 580 mm x 445 mm x 260 mm Jaguar continental series or equivalent ) ( WHC-WHT-184A Wall Hung Cistern with Installation Kit or equivalent) -184A Wall Hung Cistern with Installation Kit ) or equivalent. As per approval of client and engineer in charge.</t>
  </si>
  <si>
    <t>Supplying &amp; Fixing Hindware make flat back Urinal rear inlet with urinal flush valve of Jaquar make including CP SS dome shaped grating C.P. west coupling, CP spreader, CP `P' trap.(Urinal White colour Model no.60002, Jaquar Make Push Type Valve Cat.No.PRS- 077 OR consider equivalent make)</t>
  </si>
  <si>
    <t>Providing &amp; Fixing CP  pillar cock long body (with 200mm Extension Body) for wash basin with Aerators. Coated with High plating thickness (Nickel: 10 microns and Chrome: 0.3 microns) completed including connecting pipe and all fixtures and fitting as required etc. completed. (Jaguar/chrome finish/ OPP-15021PM)  or equivalent  As per approval of client and engineer in charge.</t>
  </si>
  <si>
    <t>Providing &amp; Fixing   CP  bibcock with Aerators and wall flange. Coated with High plating thickness (Nickel: 10 microns and Chrome: 0.3 microns) completed. Including 6 " extension CP pipe as required.  ( Jaguar Florentine series   FLR 5047 N ) or equivalent As per approval of client and engineer in charge</t>
  </si>
  <si>
    <t>Providing and fixing C.P. brass stop cock (concealed) of standard design and of approved make conforming to IS:8931.                                                                     15 mm nominal bore</t>
  </si>
  <si>
    <t xml:space="preserve">Fixing, testing &amp; commissioning of  dead plug and Angular cock for water purifier provided by Client .Works includes  making necessary inlet and outlet, cutting &amp; making good the walls, floors, slab wherever required. All consumable  items such as Teflon tape, sealant, gasket, cement solvent, Heavy CI brackets, nut bolts, washers etc.  ( angle cock to be Jaguar  FLR-5053N )  or equivalent  As per approval of client and engineer in charge     </t>
  </si>
  <si>
    <t>GEYSSER</t>
  </si>
  <si>
    <t>with 15 lit capacity (Horizontal Storage) including the following</t>
  </si>
  <si>
    <t>a) C.P. Connectors</t>
  </si>
  <si>
    <t xml:space="preserve">b) Angular stop cock with wall flange </t>
  </si>
  <si>
    <t>c) All accessories required to complete the installation</t>
  </si>
  <si>
    <t>Providing &amp; Fixing Sink Cock with Extended Swinging Spout (Wall Mounted Model) With Wall Flange etc. completed  ( Jaguar  FLR-5347ND )  or equivalent  As per approval of client and engineer in charge.</t>
  </si>
  <si>
    <t>Providing and fixing Stainless Steel SS 304 (18/8) kitchen sink as per IS 13983 with C.I. brackets and stainless steel plug 40 mm including painting of fittings and brackets, cutting and making good the walls wherever required :</t>
  </si>
  <si>
    <t>i) S.S KITCHEN SINK 21" X 18 "X 8" Nirali plain glossy type or equivalent</t>
  </si>
  <si>
    <t>Including UPVC  drain pipe &amp; specials,15mm Dia - 450mm long PVC connection pipe, including 32 mm Dia waste pipe,  32 mm  Dia CP  waste coupling, 32 mm Dia CP brass bottle trap. The works shall include cutting and making good the walls and floors. Approved by the architect</t>
  </si>
  <si>
    <t>Providing &amp; Fixing hand dryer fixed on wooden cleats with CP brass screws &amp; washers including drilling hole in walls with drill gun and making good the walls. Hand Drier shall be of AUTO MAT Make or equivalent  As per approval of client and engineer in charge</t>
  </si>
  <si>
    <t>Providing &amp; fixing of Stainless steel  toilet paper holder with roller and  Flap Recessed.   (Jaguar series   ACN-1153N ) or equivalent As per approval of client and engineer in charge</t>
  </si>
  <si>
    <t>Providing, installation, testing and commissioning of S.S. type wall shower with all required accessories, making necessary inlet/outlet connection all complete.</t>
  </si>
  <si>
    <t>a)</t>
  </si>
  <si>
    <t>No</t>
  </si>
  <si>
    <t>b)</t>
  </si>
  <si>
    <t>c)</t>
  </si>
  <si>
    <t>d)</t>
  </si>
  <si>
    <t>e)</t>
  </si>
  <si>
    <t xml:space="preserve">Providing and fixing 600x900 mm oval shaped bevelled edge mirror of superior glass (of approved quality) complete with 6 mm thick hard board ground fixed to wooden cleats with C.P. brass screws and washers complete. 
</t>
  </si>
  <si>
    <t>S</t>
  </si>
  <si>
    <t>False Ceiling</t>
  </si>
  <si>
    <t>Sqm</t>
  </si>
  <si>
    <t xml:space="preserve">Installation to comprise of main runners spaced at 1200mm centers securely fixed to the structural soffit  by approved hangers at 1200mm maximum centers and not more than 150mm from spliced joints. The last hanger at the end of each main runner should not  be greater than 600mm from the adjacent wall. Flush fitting 1200mm long cross tees to be interlocked between main runners at 600mm centers to form 1200mm x 600mm modules. Cut cross tees longer than 600mm require independent support. 600mm x 600mm modules to be formed by fitting 600mm long flush fitting cross tees centrally between the 1200mm cross tees. 1200mm cross tees to have central (Birds' mouth or equivalent) notches to facilitate flush fitting of 600mm cross tees. Perimeter trim to be (Trulok or equivalent) manufacturer specific sized wall angle of approved colour, secured to walls at 450mm maximum centers. </t>
  </si>
  <si>
    <t>Providing and Fixing 600X600 Metal Tile Grid Tile Suspended Ceiling on 24mm T-Grid suspension system. Panels shall be of Size 600mm X 600mm made out of 0.5 mm thick GI. Non woven acoustic pad pasted on the back side with appropriate adhesive. Tile will be manufactured on advanced equipment which includes several levelling and one stage manufacturing. The tile end shall be raised upward by 10 mm and bend outward to lay the tile in frame work. Grid system for fixing ceiling tiles shall comprise of T-grid suspension system. The 24mm main Tee runner shall be suspended at an interval of 1200mm centre to centre. The 1200mm cross tee shall be attached between two main runners at every 600 mm and further 600mm cross Tee shall be interconnected between two 1200 mm cross Tees. Rate to be include all kinds of  profiles and cut outs required for light fixtures, Speakers, Smoke detector, patta, groves, trap doors and AC grill in the ceiling.  Measurement for billing would be plan surface area.</t>
  </si>
  <si>
    <t>A</t>
  </si>
  <si>
    <t>Earth work</t>
  </si>
  <si>
    <t>Item includes bailing out of water using pumps or manually shoring and shuttering required during excavation providing and laying sand bags on the slope of excavated faces so as to stabilize the same. Removing the surplus earth outside the plot and disposing to area allotted by government authorities   including taking all necessary local permission.</t>
  </si>
  <si>
    <t>Note:</t>
  </si>
  <si>
    <t xml:space="preserve">The quantities mentioned in this BOQ is just for the reference purpose. It is responsibility of the contractor to evaluate the quantities based on the tender drawings to quote the lumpsum rate for Part- B of the Tender.  </t>
  </si>
  <si>
    <t>0 M to 1.5 M</t>
  </si>
  <si>
    <t>Cum</t>
  </si>
  <si>
    <t>1.5 to 3.0m</t>
  </si>
  <si>
    <t>B</t>
  </si>
  <si>
    <t>Filling</t>
  </si>
  <si>
    <t>Providing and laying dry rubble soling including hand packing and thoroughly consolidating, compacting using 8 to 10 tons roller filling in the voids by stone chips and  12mm thk. layer of grit on top etc complete as directed by Engineer In Charge.
(Note: The rate includes the royalty and other taxes if any) and watering the same so that no voids are left open as to avoid cement slurry to penetrate during PCC work.  etc. complete. 
Note: Payment will be done for thickness of 230 mm.</t>
  </si>
  <si>
    <t>Providing and laying Granular Sub Base (G.S.B.) in layer of 150 mm thickness by providing approved coarse graded material   of Grading -1 (refer Table 400-1) spreading in uniform layers with motor grader on prepared surface, mixing by mix in place method with rotavator at OMC and compacting with Vibratory roller to achieve the density. etc complete as per MORTH  Technical specification.</t>
  </si>
  <si>
    <t>D</t>
  </si>
  <si>
    <t xml:space="preserve">Plain cement concrete </t>
  </si>
  <si>
    <t xml:space="preserve">Providing and laying in position plain cement concrete, using fly ash and cement content as per approved design mix from Engineer-in-charge and fly ash conforming to grade I of IS 3812 (Part-1) only be used as part replacement of OPC as per IS 456 and uniform blending with cement is to be ensured in accordance with clauses 5.2 and 5.2.1 of IS: 456-2000 in the items of  ready mixed concrete and manufactured in fully automatic batching plant and transported to site of work in transit mixer for all leads, having continuous agitated mixer, manufactured as per mix design of specified grade for plain cement concrete work, including pumping of R.M.C. from transit mixer to site of laying and curing, including the cost of centering, shuttering and finishing, including cost of curing, including adding PC based admixtures in recommended proportions as per IS : 9103 to accelerate/ retard setting of concrete, improve workability without impairing strength and durability etc. complete as directed and  accepted by the Engineer In Charge.
</t>
  </si>
  <si>
    <t>PCC M-15 (1:2:4)  Manually by weigh batch</t>
  </si>
  <si>
    <t>PCC M-15 (1:2:4)  RMC from external plant</t>
  </si>
  <si>
    <t>E</t>
  </si>
  <si>
    <t>Reinforced cement concrete</t>
  </si>
  <si>
    <t>NOTE :- For all RCC works the following points will have to be done as under.
1) The   concrete   ingredients  shall  be  as  per   relevant Indian  Standard  Codes. Minimum cement content as per IS 456.</t>
  </si>
  <si>
    <t>2) The  steel  reinforcement   will  be  as  shown  in  plan, or as per relevant I.S. specifications.</t>
  </si>
  <si>
    <t>3) The rates shall include the cost of  complete work including  mix  design,  site  laboratory  equipment, all necessary testing of concrete, with centering,  with form  work, placing, vibrating,  tamping, curing, with deshuttering work, roughening  the  exposed  surfaces  for receiving  plaster  and  finishing  but  without  reinforcement,  which  will  be  paid  for  separately,  unless  otherwise  specified.  The centering shall  be  only in steel scaffolding &amp; adjustable steel props, to be paid separatly in below item.</t>
  </si>
  <si>
    <t xml:space="preserve">4) Use  of   mechanical vibrator shall  be  made  for  all R.C.C. work  wherever  directed. All joints and gaps in the form work shall be  covered with  water  proof papers or GI sheet as directed. Precast  cement  mortar  (1:2) cover  blocks  or   approved   plastic cover  blocks  shall  be used  for all  RCC members  as  directed.  Providing of cutouts for manholes, vent pipes, for sumps and haunch portions  for which nothing  extra  will  be  paid.  </t>
  </si>
  <si>
    <t xml:space="preserve">As soon  as form  work  of slab  is struck off, immediate steps shall be taken  by the  contractors to remove the waterproof  paper or GI sheet and cement slurry from underside  of  slab  completely  and  get  the  concrete surface   roughened   and closely dented with tachas. Both  these  operations shall  be  done within a week’s time of removal of centering. </t>
  </si>
  <si>
    <t>5) All  sharp  internal  corners of walls , R.C.C. columns etc. which are likely to be broken are to be rectified with no extra cost.</t>
  </si>
  <si>
    <t>6) The  rates  of  R.C.C. items  are  for  floor  height as per drawing including two stage shuttering. Please refer the drawing prior to quote</t>
  </si>
  <si>
    <t xml:space="preserve">7) Ten percent additional cement shall be  added over  and  above the  quantities   of  the   cement  required  for  the  mix design   for placing the concrete under water or piling work. No extra  payment shall be made for such additional cement used. Similarly, no  extra payment shall be  made  for  extra  concrete  which  may  go while casting the piles due to any reason whatsoever. </t>
  </si>
  <si>
    <t>8) No   extra  will   be   paid  nor  any   amount  will  recovered  on account of variation  of cement in mix design as  per  specifications  for controlled concrete.</t>
  </si>
  <si>
    <t>9) All honey comb repair work  should be treated using epoxy mortar as directed by engineer in charge</t>
  </si>
  <si>
    <t>10) Including Adding admixture chemicals for all reinforced concrete works dosage as per manufactures specification or addition of admixtures in recommended proportions as per IS : 9103 to accelerate/ retard setting of concrete, improve workability without impairing strength and durability as per direction of the Engineer - in - charge.</t>
  </si>
  <si>
    <t>11) All shuttering should be ply wood shuttering for all works and tie rods to be used for walls and beams. The shuttering design has to be approved by the consultant representative prior to start of work</t>
  </si>
  <si>
    <t>Grade of concrete M 35 in Super structure above plinth</t>
  </si>
  <si>
    <t>Manually by weigh batch</t>
  </si>
  <si>
    <t>RMC from external plant</t>
  </si>
  <si>
    <t>i)</t>
  </si>
  <si>
    <t>From Plinth Level Upto 10.35m lvl (Ground, First &amp; Second Floor Level)</t>
  </si>
  <si>
    <t>ii)</t>
  </si>
  <si>
    <t>From 10.35 Upto 13.35m lvl- 3rd Floor</t>
  </si>
  <si>
    <t>iii)</t>
  </si>
  <si>
    <t>From 13.35m Upto 16.35m lvl- 4th Floor</t>
  </si>
  <si>
    <t>iv)</t>
  </si>
  <si>
    <t>From 16.35m Upto 19.35m lvl-5th Floor</t>
  </si>
  <si>
    <t>v)</t>
  </si>
  <si>
    <t>From 19.35m Upto 22.35m lvl- 6th Floor</t>
  </si>
  <si>
    <t xml:space="preserve">vi) </t>
  </si>
  <si>
    <t>From 22.35m Upto 25.35m lvl - 7th Floor (Refuge)</t>
  </si>
  <si>
    <t>vii)</t>
  </si>
  <si>
    <t>From 25.35m Upto 28.35m lvl- 8th Floor</t>
  </si>
  <si>
    <t>viii)</t>
  </si>
  <si>
    <t>From 28.35m Upto 31.35m lvl- 9th Floor</t>
  </si>
  <si>
    <t>ix)</t>
  </si>
  <si>
    <t>From 31.35m Upto 34.35m lvl- 10th Floor</t>
  </si>
  <si>
    <t>x)</t>
  </si>
  <si>
    <t>From 34.35m Upto 37.35m lvl-11th Floor</t>
  </si>
  <si>
    <t>xi)</t>
  </si>
  <si>
    <t>From 37.35m Upto 40.35m lvl-12th Floor</t>
  </si>
  <si>
    <t>xii)</t>
  </si>
  <si>
    <t>From 40.35m Upto 43.35m lvl-13th floor</t>
  </si>
  <si>
    <t>xiii)</t>
  </si>
  <si>
    <t>From 43.35m Upto 46.35m lvl - 14th floor (Refuge)</t>
  </si>
  <si>
    <t>xiv)</t>
  </si>
  <si>
    <t>From 46.35m Upto 49.35m lvl-15th Floor</t>
  </si>
  <si>
    <t>xv)</t>
  </si>
  <si>
    <t>From 49.35m Upto 52.35m lvl- 16th Floor</t>
  </si>
  <si>
    <t>xvi)</t>
  </si>
  <si>
    <t>From 52.35m Upto 55.35m lvl- 17th Floor</t>
  </si>
  <si>
    <t>xvii)</t>
  </si>
  <si>
    <t>From 55.35m Upto 58.35m lvl- 18th Floor</t>
  </si>
  <si>
    <t>xviii)</t>
  </si>
  <si>
    <t>From 58.35m Upto 61.35m lvl - 19th Floor</t>
  </si>
  <si>
    <t>xix)</t>
  </si>
  <si>
    <t>From 61.35m Upto 64.35m lvl - 20th Floor</t>
  </si>
  <si>
    <t>xx)</t>
  </si>
  <si>
    <t xml:space="preserve">All levels Above Terrace </t>
  </si>
  <si>
    <t>F</t>
  </si>
  <si>
    <t>Reinforcement Steel work</t>
  </si>
  <si>
    <t>MT</t>
  </si>
  <si>
    <t>G</t>
  </si>
  <si>
    <t>RCC treatments</t>
  </si>
  <si>
    <t>Providing and laying 40mm thick 1:2:4 concrete as damp proof course over wall including mixing water proofing compound as per manufacturer’s specification, compacting, curing etc. complete. Including application of Hot bitumen at top surface uniformly at rate of 1.70 Kg/Sqm. As per specification and direction of engineer in charge.</t>
  </si>
  <si>
    <t>H</t>
  </si>
  <si>
    <t xml:space="preserve">Structural steel and fabrication </t>
  </si>
  <si>
    <t>Note: Item includes work at any height hoisting lifting scaffolding etc. Welding and bolts and including applying zinc chromate primer and two coat synthetic enamel paint  as per specification. Material to be used of TATA, Jindal or Sail no re rolled steel will be allowed.
electrodes and shall conform to IS 814. Make to be Advani, Essar only.</t>
  </si>
  <si>
    <t xml:space="preserve">Providing, fabrication and fixing of steel work as below  as per details design and drawing  at any height   including all labour, material with hoisting in position, fixing with bolts and nuts or by  welding,  scaffolding, applying  two coat of zinc chromate primer and two coat synthetic enamel paint etc. complete as directed by engineer in charge. 
</t>
  </si>
  <si>
    <t>same as above in  M.S. angles channel, Pipes. box section, R.S.  beams,  flats, plates, rods, etc.</t>
  </si>
  <si>
    <t>same as above M.S. insert plates and curb angles at all levels with hold fasts in slabs, beams, columns and in concrete</t>
  </si>
  <si>
    <t>Providing, fabricating and fixing Staircase Railing, side hung, 1200 mm high with NB medium class (B  class)  M.S.  pipe  conforming  to ISI 1239 with  main 32mm Dia as main runner and 25mm Dia pipe at 3 levels along the running length of the staircase and vertical supports in 32mm Dia MS pipes @ 1500mm c/c,  with necessary supports, anchor fasteners, supports, base plates, screws. The railing to be finished with two coats of approved Enamel paint inclusive of all surface preparation, two coats of anti-corrosive Zinc chromate primer as specific etc complete. Work shall include cost of painting,  providing and fixing GI hold fast as necessary to the sides of RCC members / brick work, required welding bending, cutting, grinding smooth the welded joints to give one piece appearance, cleaning, preparing shop drawing, getting approval of shop drawing prior to fabrication from the Engineer-in-charge , including modifying and fixing in position to suite site measurements; all complete to the entire satisfaction of Engineer-in-charge Railing shall be from the top finished surface along the staircase measured in running metre and paid  for payment.</t>
  </si>
  <si>
    <t>Providing and fixing stainless steel  railing 1000 mm high made of SS Grade 304, made  of solids, Hollow tubes, channels, plates etc., including welding, grinding, buffing, polishing and making curvature (wherever required) and fitting the same with necessary stainless steel nuts and bolts complete, i/c fixing the railing with necessary accessories &amp; stainless steel dash fasteners,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</si>
  <si>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I</t>
  </si>
  <si>
    <t>Brick/ Block Masonry work</t>
  </si>
  <si>
    <t>200mm thk - Above plinth at all levels</t>
  </si>
  <si>
    <t>All levels Above Terrace</t>
  </si>
  <si>
    <t>Providing and constructing ____mm thick AAC Block work conforming to IS:2185 (Part 3) - 1984, in 1:4  cement mortar  using sand screened through 4.75mm sieve including casting 100mm thick M25 Grade RCC patli  with 3 tor 8mm dia. main bars and 8 dia. rings at 150 c/c at a vertical interval of 1m, ensuring  that no joint thickness is more than 12mm thick including curing, double scaffolding, raking out joints, prewetting of bricks, keying in existing brick work, applying bond chemical  like hack-aid-plast of Sunanda Specialty Coating Pvt. Ltd. or equivalent at the junction of RCC and brick masonry etc. complete. As directed by the engineer in charge</t>
  </si>
  <si>
    <t>150mm thk - Above plinth at all levels</t>
  </si>
  <si>
    <t>Above plinth at all levels</t>
  </si>
  <si>
    <t>Providing and constructing 115mm thick Ist class brick work in 1:4  cement mortar  using sand screened through 4.75mm sieve including casting 100mm thick M25 Grade RCC patli with 3 tor 8mm dia. main bars and 6 dia. rings at 150 c/c at a vertical interval of 1m, ensuring  that no joint thickness is more than 12mm thick including curing, double scaffolding, raking out joints, prewetting of bricks, keying in existing brick work, applying bond chemical  like hack-aid-plast of Sunanda Specialty Coating Pvt. Ltd. or equivalent at the junction of RCC and brick masonry etc. complete. As directed by the engineer in charge</t>
  </si>
  <si>
    <t>J</t>
  </si>
  <si>
    <t>Plastering work</t>
  </si>
  <si>
    <t>All Plastering work includes making of groves. providing and fixing of nylon chicken mesh at the junction of RCC and brick work the mesh should over lap 300 mm on both sides. All the finishing items  need to be approved by Architect.</t>
  </si>
  <si>
    <t xml:space="preserve">Providing and applying sand faced plaster 20mm thick in two coats using approved screened and wash river sand in all positions including base coat of 12mm thick in C.M. 1:4 including adding  approved brand of waterproofing compound at 1kg per cement bag and curing the same for not less than one day and keeping the surface of base coat rough to receive the sand faced treatment and top coat of 8mm thick in C.M.1:3  including using waterproofing compound @ 2 kg. per cement bag  finishing the surface by taking out grains and curing for minimum 10 days including double scaffolding  in such a manner that no holes are cut in masonry item,  hacking the concrete surfaces all lead and lift etc. complete. (The item is inclusive of making groves and design, watta at the junction of wall &amp; chajja with cement slurry finish &amp; drip mould at chajja soffit) </t>
  </si>
  <si>
    <t>Providing plain cement plaster for the ceiling of roof slabs, staircase soffits with 6 mm thick cement mortar 1:3  including adding of non shrink additive using approved screen and wash river sand in all position  including hacking and preparing the surface, scaffolding, finishing, curing making design and drip mould as per drawings and specifications etc. complete as directed and  accepted by the Engineer In Charge.</t>
  </si>
  <si>
    <t xml:space="preserve">Providing and applying  white cementitious wall putty (Birla or equivalent) at all heights and locations for masonry and concrete surfaces including racking out joints, hacking of concrete surface, watering, finishing, curing, scaffolding etc. complete.
</t>
  </si>
  <si>
    <t>K</t>
  </si>
  <si>
    <t>Painting work</t>
  </si>
  <si>
    <t>Note: Rate  shall include all coveting of finishing item, scaffolding, cleaning etc completed.  All the finishing items  shall be approved by Architect.</t>
  </si>
  <si>
    <t xml:space="preserve">Providing and applying first single coat of approved primer and two coats of synthetic enamel paint/flat oil paint of an approved make and colour as per manufacturers specifications to  surfaces, at all height and locations as directed including scaffolding, cleaning and preparing surfaces for painting by any approved means etc. complete as directed by Engineer-in-charge. </t>
  </si>
  <si>
    <t>L</t>
  </si>
  <si>
    <t>Concrete flooring work</t>
  </si>
  <si>
    <t xml:space="preserve">laying protective membrane over all tiling works with POP or PVC sheet the cost for the same to be include in the rates quoted </t>
  </si>
  <si>
    <t>Providing Laying and Finishing the concrete grade slab with "Tremix or similar approved equivalent Vacuum compressed dewatered system" including vibrating with needle vibrator and float screed vibrator. Including laying of channels support for float vibrator  finishing with power trowel,  including finishing the top surface with 25mm thick Stonecrete Finish of instakrete or equivalent make as per manufacturers specifications.
The rate including grove cutting &amp; filling the same with PU sealant ( Fosroc or equivalent )  as per direction of  engineer in charge.    (Reinforcement will be paid under relevant item.) 
Note Concrete will be without Flyash</t>
  </si>
  <si>
    <t>150mm thick M25 Grade RMC+ 25mm Stonecrete Finish</t>
  </si>
  <si>
    <t>Flooring And Tilling work</t>
  </si>
  <si>
    <t xml:space="preserve">laying protective membrane over all tiling works with POP or PVC sheet the cost for the same to be include in the rates quoted. All the flooring items  need to be approved by Architect. </t>
  </si>
  <si>
    <t xml:space="preserve">Providing and laying  ______ tiles minimum 8mm thick of any size conforming to I.S.15622-2006 for flooring of an approved, quality, make, size and pattern /design, for flooring including cement mortar bedding of 25 mm thick in 1:4 proportion, neat cement float, cutting, levelling, jointing, filling the joints by neat cement slurry or approved colour grout, curing, finishing,  for all lead and lift etc complete as directed by Engineer In Charge.  As per drawing and as directed by engineer in charge. </t>
  </si>
  <si>
    <t>Simpolo/ equivalent make Vitrified tile- 800mmx 1600mm- Glossy of approved colour (Basic rate Rs 65 per Sqft)</t>
  </si>
  <si>
    <t>Simpolo/ equivalent make Vitrified tile- 800mmx 1600mm- Carving approved colour (Basic rate Rs 75 per Sqft)</t>
  </si>
  <si>
    <t>Simpolo/ equivalent make Wood finish Tiles 9mm thick-200mmx1200mmx9mm  (Basic rate Rs 60per Sqft)</t>
  </si>
  <si>
    <t>Simpolo/ equivalent make Barberino crema/ Brown tiles-400x400/ 400x800mm -16mm thick (Basic rate Rs 120 per Sqft)- Parking Area</t>
  </si>
  <si>
    <t>Providing and laying Anti skid ceramic tiles flooring of approved make of size 600 mm x 600 / 600x1200mm on bed of 1:4 C.M. including neat cement float, addition of  water proofing compound in mortar as per manufactures specification,  joint filling with white / colour cement slurry, cleaning, curing, finished in line and level for all lead and lift etc. complete.  As per drawing and as directed by engineer in charge. Basic rate Rs 50 per Sqft</t>
  </si>
  <si>
    <t>Simpolo/ equivalent make Vitrified tile- 800mmx 1600mm- Glossy of approved colour (Basic rate Rs 65 per Sqft)- 75mm wide Skirting</t>
  </si>
  <si>
    <t>Simpolo/ equivalent make Vitrified tile- 800mmx 1600mm- Carving approved colour (Basic rate Rs 75 per Sqft)- 75mm wide Skirting</t>
  </si>
  <si>
    <t>Simpolo/ equivalent make Wood finish Tiles 9mm thick-200mmx1200mmx9mm  (Basic rate Rs 60per Sqft)- 75mm wide Skirting</t>
  </si>
  <si>
    <t>Simpolo/ equivalent make matt/ Glossy tiles-600x1200mm thick (Basic rate Rs 65 per Sqft)- Toilet Dado</t>
  </si>
  <si>
    <t>Providing and fixing all sides polished 18 mm thick Green marble of approved quality, pattern, colour and thickness for door and window frames including preparing the surface and levelling in the desired line, machine cutting, Molding, jointing, including 12 mm (average) thick cement mortar 1:3 as backing coat in approved adhesives, levelling, smooth cement plastering along the sides to match the existing surface in cement mortar, filling the joints with pigment mixed with cement, cleaning,  finishing, curing etc complete as directed by Engineer In Charge.</t>
  </si>
  <si>
    <t>Providing and fixing all sides polished 18 mm thick Granite of approved quality, pattern, colour and thickness for door and window frames including preparing the surface and levelling in the desired line, machine cutting, Molding, jointing, including 12 mm (average) thick cement mortar 1:3 as backing coat in approved adhesives, levelling, smooth cement plastering along the sides to match the existing surface in cement mortar, filling the joints with pigment mixed with cement, cleaning,  finishing, curing etc complete as directed by Engineer In Charge.</t>
  </si>
  <si>
    <t xml:space="preserve">Providing &amp; Fixing Window cills sides &amp; top 100 to 150 mm wide 20 mm thick set in cement with nosing , edge polished, chamfered  of even thickness, curing and complete as per instructions and drawings. Basic rate of stone - Rs. 200 / sqft. -Kalinga Arctic White stone  door window frames </t>
  </si>
  <si>
    <t>Providing and fixing 600mm wide counter with top finished in 19mm thick approved shade and sample pre-polished jet black granite slab laid on 25mm thick one side polished Cuddapah on a bed of cement mortar 1:4, 25mm thick, Cuddapah stones shall be properly anchored and grouted into walls. The supports to be in 19mm thick both sides polished Cuddapah verticals @ 600mm c/c or as directed. Providing and fixing, 100mm high front facia and  150mm high band above the counter top of same shade granite. All exposed surfaces of platform to be finished in same granite slab. Exposed edges to be half round bull nosed with mirror polished. Including making cutout for Sink and basin.
Cost of pre-Polished Granite Rs.300 / sqft</t>
  </si>
  <si>
    <t>Providing &amp; fixing 20mm +/- 2mm thick both side mirror polished approved colour Granite Urinal partitions of 600 mm wide &amp; 1550 mm high with round edges moulding and fixed in C.M. 1:2and filling joints in white cement mixed with pigment to match the colour of granite including curing, cleaning etc. complete.(Basic Rate Rs 3600/sqm)</t>
  </si>
  <si>
    <t>Providing and laying broken China-mosaic (broken pieces of China glazed tiles) of approved colour set in 25 mm. average bed of C.M. 1:4 with waterproofing compound to correct level and slope (1:100) well compacted and finished; such that minimum coverage of China mosaic chips is about 90% of the total area of slab. The above treatment shall continue along the inner side of parapet or the adjoining wall upto 30 cm. high as per the above specifications regarding cement mortar in shape of round vata with necessary groove etc. complete.</t>
  </si>
  <si>
    <t>Providing and laying polished 18 mm thk. marble stone  (Machine cut) of an approved quality and size for paving /flooring in plain and/or diamond /approved pattern including cement mortar bedding of 25 mm thick in 1:4 proportion, cement float, machine cutting, dressing, levelling, jointing, filling the joints with neat cement slurry or with required pigment, machine polishing at site, curing, finishing, etc complete as directed by Engineer In Charge. (Basic Rate Rs 3200/sqm)</t>
  </si>
  <si>
    <t>N</t>
  </si>
  <si>
    <t>Water proofing</t>
  </si>
  <si>
    <t>Note: All item in this schedule carry 10 years guarantee for water tightness.</t>
  </si>
  <si>
    <t>Providing and  laying brick batt waterproofing over flat terraces including cleaning and removing dust, dirt, patches of concrete mortar, brick bats etc also removing fine dust using industrial vacuum cleaner. Making wata on junctions  complete in  the following manner:-</t>
  </si>
  <si>
    <t>(a) cleaning the surface thoroughly</t>
  </si>
  <si>
    <t xml:space="preserve">(b)  Make  neat  cement  float with non-shrink additives (to specifications) over  the slab  to  fill fine cracks.  Lay  brick  bat  in  1:3 cement mortar of an average thickness of 200 mm. including providing and adding waterproofing compound as per manufacturer's recommendations. </t>
  </si>
  <si>
    <t xml:space="preserve">(c) Lay 1:2:3 IPS 38mm thick rough finish including providing and adding waterproofing compound as per manufacturer's recommendations, curing by ponding, including providing and applying hack- aid-plast at the junction of old IPS &amp; new IPS etc. complete. </t>
  </si>
  <si>
    <t>Providing and applying  Liquid applied POLYESTER RESIN BASE, FLEXIBLE, UV RESISTANT WATERPROOFING SYSTEM, Kemper V210 Waterproofing or equivalent for both horizontal and vertical  RCC / cementitious surface at all levels for terrace waterproofing on existing R.C.C  as per manufactures instruction Complete., including perfectly cleaning the surface (free from loose dust and foreign matter), scaling the edges, overlapping as per vendor specifications including all material, tools &amp; Tackles, labour, loading -unloading, transportation cost. ( Plan area shall be measured for payment)
The entire operation shall be performed under supervision of skilled person.</t>
  </si>
  <si>
    <t xml:space="preserve">Providing and laying 1:2:3 IPS 38 mm thick over chajja including false marks of 300 mm x 300 mm including providing and adding waterproofing compound as per manufacturer's recommendations including laying  small brick bats at the junction of wall &amp; chajja , curing by ponding, scaffolding etc. complete. </t>
  </si>
  <si>
    <t>Providing water proofing treatment to existing RCC overhead tank, basements, lift-pits and other underground structures. The treatment shall be done by giving INJECTIONS wherever necessary with waterproofing compound and cement solution as per tenderer's specifications into the floor &amp; walls upto the full height of structures. All inherent holes, cavities, voids &amp; honeycomb shall be filled up to make the structure consistent, homogenous resistant to water breakages, seepage, dampness and moisture etc. The floor shall then be treated with waterproofing metal Coba of 30 mm to 35 mm thick in 1:4 C.S. mortar and walls with first coat of waterproofing plaster as per tenderer's specifications. Finally both floor and walls shall be finished smooth with jointless waterproofing plaster 1:3 C.S. 12 mm to 15 mm thick with water proofing materials as per tenderer's specifications in cement or finished rough to receive tile pavement or dado. The thickness of the treatment shall not be less than 50 mm to 60 mm for floors and 25 mm for walls. (The actual area of the treatment will be paid)</t>
  </si>
  <si>
    <t>Providing, laying &amp; fixing in position PVC water stops of approved make 150 mm X 6 mm wide with central bulb complete as directed &amp; instructed by  Engineer in charge</t>
  </si>
  <si>
    <t>O</t>
  </si>
  <si>
    <t>Door &amp; Windows</t>
  </si>
  <si>
    <t>Below all item Includes all fixtures and fasteners, handle, bolts, hinges, floor springs / door closure, view panel, bottom brush,   Includes making Jhari or hole as required for fixing and restoring the same after work completion</t>
  </si>
  <si>
    <t>Doors for Rooms/ Balcony/ Toilets</t>
  </si>
  <si>
    <t xml:space="preserve">SOLID CORED FLUSH SHUTTERS : Providing and fixing 38 mm thick waterproof marine flush door Shutters thermo pressed (Century BWP flush door or equivalent) with 6mm thick teak wood external lipping on all sides as per IS:2202 and finished with one coat of wood primer &amp; two coats of synthetic enamel paint (Asian, Nerolac, Dulux, Burger or equivalent), polishing two lipping, etc. complete. Hardware (as mentioned below or equivalent)  to include like Hinges, Handle, Cylindrical Locks, automatic door Closer, Door stopper, 300 mm aldrop (2 nos.), 200 mm tower bolts (2 nos.), 150 mm plate handles (2 nos.). All fixtures to be in SS make. Including making of Vision panel if required complete as per architectural drawing. All finishes needs to be approved by architect /consultant. Etc. Complete as directed by engineer in charge. </t>
  </si>
  <si>
    <t>DORMA make Panic bar with 1 point locking from inside</t>
  </si>
  <si>
    <t>D handle on both sides</t>
  </si>
  <si>
    <t>Vision panel Clear tough glass  6mm thick 300 mm X 300 mm ( Saint Gobain / ASAI )</t>
  </si>
  <si>
    <t>Door closer ( Godrej / Dorma)</t>
  </si>
  <si>
    <t>Single leaf swing door 1.2 M X 2.4 M (ED)</t>
  </si>
  <si>
    <t xml:space="preserve">Double leaf swing door 1.5 M X 2.4 M </t>
  </si>
  <si>
    <t>2 track</t>
  </si>
  <si>
    <t>3 track</t>
  </si>
  <si>
    <t>Fixed</t>
  </si>
  <si>
    <t>The cost includes fly mesh screen of SS of fabric as well.
Note: A "total" approach of sealing need to be addressed.
The sealant need to be approached prior to commencement of work. Providing and fixing fly proof S.S. wire gauze to windows and clerstory windows using S.S. wire gauge ( grade 304 )with average width of aperture 1.4 mm in both directions with wire of Dia 0.50 mm all complete of approved make</t>
  </si>
  <si>
    <t>3 track+ (1 fly mesh)</t>
  </si>
  <si>
    <t>2 track window</t>
  </si>
  <si>
    <t>Openable window</t>
  </si>
  <si>
    <t>Fixed window</t>
  </si>
  <si>
    <t xml:space="preserve">Providing and fixing in position aluminium louvered window with anodized aluminium frame of approved make and of size 40mm x 20mm x 2.0mm (wt. 0.605 kg/Rm) including adjustable aluminium frame, 4 to 6mm thk. frosted glass, fixtures and fastenings etc. complete as directed by  Engineer In Charge. Rate is inclusive all necessary fixtures and fittings, glass etc. complete in all respect.   </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</si>
  <si>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ball bearing,  the cost of providing and fixing necessary 27.5 cm long wire springs grade Nos2  and 80 x 1.25 mm M.S. laths with 1.25 mm thick top cover. including motorized device shaft and crank operation 1.2 M above FFL for operating rolling shutters etc. complete. including spray painting with primer 2 coats of zinc chromate and 2 coats of synthetic enamel paint complete as directed by engineer in charge</t>
  </si>
  <si>
    <t>Rolling shutter 3 X 3 Clear opening 
 Including Motors for rolling shutter</t>
  </si>
  <si>
    <t>External trim handle with lock from inside and outside (Godrej / Dorma)</t>
  </si>
  <si>
    <t>Vision panel Clear fire rated glass  6mm thick of approved brand, having minimum 120 minutes fire resistance. 200 mm X 300 mm both leaf</t>
  </si>
  <si>
    <t>fire rated Door closer both leaf  ( Godrej / Dorma)</t>
  </si>
  <si>
    <t>D handle on each leaf inside and outside</t>
  </si>
  <si>
    <t xml:space="preserve">Double leaf Fire door 1.5 M X 2.25 M </t>
  </si>
  <si>
    <t xml:space="preserve">Single leaf Fire door 1 M X 2.25 M </t>
  </si>
  <si>
    <t>45mm  thick  solid  core  shutter  with  glazed  vision  panel  of  size  125X500mm,  fixing  with  approved  Fire  Rated Stainless Steel butt Hinges. (the cost of Hinges shall be included in quoted rates)
For Doors – FRD2 (1mx 2.25m)</t>
  </si>
  <si>
    <t>Providing and fixing fire resistant door frame of section 143 x 57 mm having built in rebate made out of 16 SWG G.I. sheet  (zinc  coating not less than 120  gm/sqm) duly filled with vermiculite based  concrete mix,  suitable for mounting 60 minutes fire rated door shutters. The frame is fitted with intumescent fire seal strip of size 10x4  mm (minimum) all-round  the  frame  and  fixing  with dash  fastener  of  approved  size  and  make, including  applying  a  coat  of  approved  brand  fire resistant  primer  etc.  complete as per direction  of  Engineer-in- charge (Rate of Dash fastener to be included in quoted rates).</t>
  </si>
  <si>
    <t>Providing and fixing mild steel grill work at all heights for windows, ventilators etc. 20 Kilogram/ One Square Metre as  per  drawing including fixtures,  necessary  welding and  painting with  one coats  of anticorrosive paint and two coats of synthetic enamel painting complete as directed by engineer in charge..</t>
  </si>
  <si>
    <t>P</t>
  </si>
  <si>
    <t>Elevation Treatment</t>
  </si>
  <si>
    <t>Providing &amp; installing Aluminium Composite Cladding (ACP):</t>
  </si>
  <si>
    <t>Supply, Fabrication &amp; Erection of Aluminium Composite Panel Cladding by using 4mm thick 0.50 PVDF Coated Kynar 500Core &amp; Aluminium tabular Section for runner frame work (38mm x 25mm), Dow Croning 789 weather silicone (25mm x 25mm x 1.5mm) clit angel, Backer Rod, Double Side adhesive tape and other hardware etc. Rate are including double H frame scaffolding, all mullions required, fixtures and fitting, anchor fastener, welding etc. complete. Drawing to be submitted by contractor for approval</t>
  </si>
  <si>
    <t>Providing &amp; Installing Structural Glass Glazing:</t>
  </si>
  <si>
    <t xml:space="preserve">Providing &amp; Installing Structural Glass Glazing:
Systems: Semi-Unitized with 6 mm St. Gobin or equivalent Tough Glass
Supply, fabrication &amp; Installation of Semi-Unitized Anodized Aluminium Extruded Sections using following material.
Mullion         :   56mm x 63mm x 2mm
Transom       :   56mm x 63mm x 2mm
Sash Frame  :   38mm x 25mm x 2.5mm
M.S. Slotted bracket (Hot Dip Galvanized / SS screw) , 10mm x 100mm Anchor fastener, Nut Bolts, Double Sided Tape, Dow Croning 789 weather Silicone, 995 Structural Silicone &amp; other necessary hardware. etc. complete as directed and  accepted by the Engineer In Charge. </t>
  </si>
  <si>
    <t>CIVIL &amp; MEP BOQ</t>
  </si>
  <si>
    <t>Power Supply Sanction Liasoning Charges (Adanai, BEST, TATA, etc.)</t>
  </si>
  <si>
    <t>Supply ,Installation ,Testing &amp; Commissioning of 8TB Surveillance Hard Disk</t>
  </si>
  <si>
    <t>Supply ,Installation ,Testing &amp; Commissioning of  42"  LCD 24X7 Surveillance Monitor High performance High performance LCD monitor.  Contrast ratio: 800:1.  Picture-In-Picture (PIP) and Picture-And-Picture (PAP).  Looping BNC output. RGB, DVI, and HDMI interface. Slim, space-saving design. Removable desk stand. 1366 x 786 TVL resoluiton</t>
  </si>
  <si>
    <t xml:space="preserve">Supply ,Installation ,Testing &amp; Commissioning  of Electric Traction Passenger Lift with                                                                                                                                                                       • Rated capacity :- 8 Passenger/ 545 Kg 
• Floors :- Ground + 20 floor+ Terrace (22 Stops/22 Landings)
• Travel :- 66 mtrs
• Location of Lift Machine:- MR/MRL 
• Rated speed :- 1.5mps VS                                                                                                                                                                                                      ·       Car/Landing door clear opening of 800mm wide x 2000mm high
·       Clear Car size of 1300mm wide x 1100mm deep x 2250mm high
·       Lift shaft available having clear size of 1800mm wide x 1600mm deep, +/- 1500mm Pit depth, 4000mm Overhead. 
·       Doors type :- COPO/TOPO Doors with frame made from SS 304 grade solid(non-cladded) sheet of 1.5mm thick in hairline finish for car and all landing doors with SS door architraves/frames The lift doors shall have minimum 1 hour fire rating (with submission of necessary valid test certificate issued by NABL accredited or Independent test laboratory).
·       Lift car enclosure made from SS 304 grade solid (non-cladded) sheet of 1.5mm, thick with hairline finish with frame made from MS girders, bracing of adequate size with minimum safety factor of 5, with Toe Guard Apron, with necessary false ceiling with adequate LED lights, blower/fan for ventilation &amp; SS chequered plate flooring, handrails, mirror, emergency light etc. The lift car interior design shall be done as per the directions of engineer in charge.
·       COP with SS face plate having metallic push buttons with Braille code &amp; luminous indicator around button with FPI, scrolling UP/DN LED indicator &amp; with / without attendant key switch, OWD with audio-visual alarm, VAS in Marathi, Hindi &amp; English with intercom system with telephone instrument in Lift car, LMR &amp; FCC/ground floor.
·       LOP with SS face plate having recess/surface push button box for all landings with scrolling UP/DN LED indicator having metallic push buttons with Braille code &amp; luminous indicator around button with CPI, Lift car arrival &amp; next travel direction audio-visual indication at all landings.
</t>
  </si>
  <si>
    <t xml:space="preserve">Supply ,Installation ,Testing &amp; Commissioning of Electric Traction Passenger Lift with                                                                                                                                                                       • Rated capacity :- 8 Passenger/ 545 Kg 
• Floors :- Ground + 20 floor + Terrace (22 Stops/22 Landings)
• Travel :- 66 mtrs
• Location of Lift Machine:- MR/MRL 
• Rated speed :- 1.5mps VS                                                                                                                                                                                                      ·       Car/Landing door clear opening of 800mm wide x 2000mm high
·       Clear Car size of 1300mm wide x 1100mm deep x 2250mm high
·       Lift shaft available having clear size of 1800mm wide x 1500mm deep, +/- 1500mm Pit depth, 4000mm Overhead. 
·       Doors type :- COPO/TOPO Doors with frame made from SS 304 grade solid(non-cladded) sheet of 1.5mm thick in hairline finish for car and all landing doors with SS door architraves/frames The lift doors shall have minimum 1 hour fire rating (with submission of necessary valid test certificate issued by NABL accredited or Independent test laboratory).
·       Lift car enclosure made from SS 304 grade solid (non-cladded) sheet of 1.5mm, thick with hairline finish with frame made from MS girders, bracing of adequate size with minimum safety factor of 5, with Toe Guard Apron, with necessary false ceiling with adequate LED lights, blower/fan for ventilation &amp; SS chequered plate flooring, handrails, mirror, emergency light etc. The lift car interior design shall be done as per the directions of engineer in charge.
·       COP with SS face plate having metallic push buttons with Braille code &amp; luminous indicator around button with FPI, scrolling UP/DN LED indicator &amp; with / without attendant key switch, OWD with audio-visual alarm, VAS in Marathi, Hindi &amp; English with intercom system with telephone instrument in Lift car, LMR &amp; FCC/ground floor.
·       LOP with SS face plate having recess/surface push button box for all landings with scrolling UP/DN LED indicator having metallic push buttons with Braille code &amp; luminous indicator around button with CPI, Lift car arrival &amp; next travel direction audio-visual indication at all landings.
</t>
  </si>
  <si>
    <t xml:space="preserve">For Full Collective control system for both lifts.                                                                                                                                                                   </t>
  </si>
  <si>
    <t>Item includes dewatering and sheet piling cost</t>
  </si>
  <si>
    <t xml:space="preserve">Excavation (including for foundation ) in all types of soils, such as Earth, Marine Clay, Marshy Land, Running Sand, Garbage, Slush, Murum, Rock Boulders etc. as directed by Engineer. The rate includes pumping out water, backfilling, removing the vegetation  as directed including levelling, ramming backfilling in layers not more than 200mm thickness, watering, consolidating, compacting to achieve not less then 97% Modified Proctor density conforming to relevant IS,. measurement to be done as per IS 1200 including all lifts and stacking  in  layers. The rate also includes supporting public  utilities  such as cables, drains services pipes water  mains, shall  include the cost of shoring as per safety norms. Where unshored trenches   are  allowed  slope  as specified shall be given. Complete as directed by the engineer In charge. </t>
  </si>
  <si>
    <t>1.5 M to 3 M</t>
  </si>
  <si>
    <t>Rubble Soling</t>
  </si>
  <si>
    <t>Providing and laying dry rubble soling including hand packing and thoroughly consolidating, compacting using 8 tons vibrator, filling in the voids by stone chips and stone dust and watering the same so that no voids are left open as to avoid cement slurry to penetrate during PCC work.  etc. complete. 
Note :- Payment will be done for thickness of 230 mm.</t>
  </si>
  <si>
    <t>Plain cement concrete and Plumb concrete</t>
  </si>
  <si>
    <t xml:space="preserve">PCC M-15 (1:2:4)  RMC </t>
  </si>
  <si>
    <t xml:space="preserve">PCC M-15 (1:2:4)  site mix </t>
  </si>
  <si>
    <t>3) The rates shall include the cost of  complete work including  mix  design,  site  laboratory  equipment, all necessary testing of concrete, with centering,  with form  work, placing, vibrating,  tamping, curing, without deshuttering work, roughening  the  exposed  surfaces  for receiving  plaster  and  finishing  but  without  reinforcement,  which  will  be  paid  for  separately,  unless  otherwise  specified.  The centering shall  be  only in steel scaffolding &amp; adjustable steel props, to be paid separately in below item.</t>
  </si>
  <si>
    <t>12) Pumping to be included wherever required</t>
  </si>
  <si>
    <t>Grade of concrete M 25 in sub structure upto plinth</t>
  </si>
  <si>
    <t>Foundations</t>
  </si>
  <si>
    <t>Plinth Beam</t>
  </si>
  <si>
    <t>Column</t>
  </si>
  <si>
    <t>Grade of concrete M 25 in Super structure Above plinth</t>
  </si>
  <si>
    <t>Coping</t>
  </si>
  <si>
    <t>Brick Masonry</t>
  </si>
  <si>
    <t xml:space="preserve">Below Plinth </t>
  </si>
  <si>
    <t>Above plinth</t>
  </si>
  <si>
    <t xml:space="preserve">Providing and applying first single coat of approved primer and two coats of exterior weather proof coat like apex ultima or equivalent paint to walls including preparation of surface, of an approved make and colour as per manufacturers specifications to  surfaces, at all height and locations as directed including scaffolding, cleaning and preparing surfaces for painting by any approved means etc. complete as directed by Engineer-in-charge. </t>
  </si>
  <si>
    <t>Providing &amp;  laying broken glass pieces on the top of compound wall with CM or Adhesive.</t>
  </si>
  <si>
    <t xml:space="preserve">Chainlink </t>
  </si>
  <si>
    <t>Supplying, fabricating, transportation to site and Fixing Galvanized Chain Link Fencing of 10 gauge G.I. Mesh, sizes 50 x 50 mm diamond pattern, fixed 75 mm below finished
ground level / coping, including providing and erecting ISA 50x50x6 angle posts @ 2.5m C/C with cross support at every 8th pole &amp; at corners and 2 nos 6mm dia MS bars at top and bottom with necessary U hooks, nuts and bolts, washers, total height of fencing @ 0.6m fixed on the 15m high brick wall including embedding the angle post in concrete block of 0.45m x 0.45m x 0.6m of cement concrete M15 grade and including  cleaning, preparing the surface, applying one coat of red oxide zinc chromate primer and two coats of Synthetic Enamel paint of approved manufacture, brand, colour, shade etc. complete as directed by Engineer In Charge. (first coat of synthetic enamel paint after fabrication and second coat after erection including touching up the primer coat)</t>
  </si>
  <si>
    <t>Openable Gate</t>
  </si>
  <si>
    <t>Providing, detailing, and fabricating as per specifications, transporting to site and erecting Heavy-Duty Mild Steel Normal Sliding Entrance Gates including track and wheel, locking arrangement, fixing bolts, nuts, base plates, holdfasts, pivot hinges, washers, cleats, stiffeners, gussets decorative balusters, arrow heads etc. and all necessary operations like straightening, bending, cutting, drilling, grinding, machining if specified, welding etc. complete weighing 25 to 30 kg/Sqm, including cleaning, Grinding and removing the welding burr and preparing surface and applying one coat of red oxide zinc chromate primer and two coat of Synthetic Enamel paint after fabrication and second coat of Synthetic Enamel paint after erection, with approved colour, shade and brand etc. as per the client RAL shade specification and manufacturer design including touching up with primer etc. complete as per architectural details and as directed by Engineer In Charge.</t>
  </si>
  <si>
    <t>Motorised Telescopic Gate with Three Sliding Leaf on One Side of Gandhi or Equivalent  mae
- Gate made of mild steel with one coat of grey epoxy primer by spray
- Sonic 3000J - CE marked Actuator in accordance with European directives and standards
- Three Station Push Button
- Pair of Photocells with anodised aluminium vertical mountings
- Flashing light
- Additional pair of Photocells with anodised aluminium vertical mountings Included 
- Pair of Reverse Safety photocells</t>
  </si>
  <si>
    <t>Overall width 20m- Clear Sliding Width 13.2m, Height 1.8m</t>
  </si>
  <si>
    <t>COMPOUND WALL AND GATE WORKS</t>
  </si>
  <si>
    <r>
      <t xml:space="preserve">Excavation (including for foundation ) in </t>
    </r>
    <r>
      <rPr>
        <b/>
        <sz val="11"/>
        <color indexed="8"/>
        <rFont val="Times New Roman"/>
        <family val="1"/>
      </rPr>
      <t>all types of soils, such as Earth, Marine Clay, Marshy Land, Running Sand, Garbage, Slush, Murum, Rock Boulders etc.</t>
    </r>
    <r>
      <rPr>
        <sz val="11"/>
        <color indexed="8"/>
        <rFont val="Times New Roman"/>
        <family val="1"/>
      </rPr>
      <t xml:space="preserve"> as directed by Engineer. The rate includes pumping out water, backfilling, removing the vegetation  as directed including levelling, ramming backfilling in layers not more than 200mm thickness, watering, consolidating, compacting to achieve not less then 97% Modified Proctor density conforming to relevant IS,. measurement to be done as per IS 1200 including all lifts and stacking  in  layers. The rate also includes supporting public  utilities  such as cables, drains services pipes water  mains, shall  include the cost of shoring as per safety norms. Where unshored trenches   are  allowed  slope  as specified shall be given. Complete as directed by the engineer In charge. </t>
    </r>
  </si>
  <si>
    <r>
      <t xml:space="preserve">Providing and fixing in position </t>
    </r>
    <r>
      <rPr>
        <b/>
        <sz val="11"/>
        <rFont val="Times New Roman"/>
        <family val="1"/>
      </rPr>
      <t>HCRM / CRS (Corrosion Resistant Steel) bar</t>
    </r>
    <r>
      <rPr>
        <sz val="11"/>
        <rFont val="Times New Roman"/>
        <family val="1"/>
      </rPr>
      <t xml:space="preserve"> reinforcement of  various  diameters of grade Fe-500 manufactured by  SAIL, M/s TATA Steel, RINL or from the approved list of recommended manufacturer conforming to IS : 432 / 1786 -2008   for  R.C.C.  pile caps,  footings,  foundations,  slabs,  beams  columns, canopies,  staircase,  newels,  chajjas,  lintels  pardis,  copings,  fins,  arches  etc.  as per detailed designs, drawings and schedules. Including cutting, bending, hooking the bars, binding with wires or tack welding, including all lead and lift  and supporting as required complete.   (Binding wire shall be of 1.6 mm diameter or 16 SWG Annealed wire) soft drawn, annealed with chair supports, including precast  cement  mortar  (1:2) cover  blocks  shall  be used  for  placing   as  directed.  including cost of decoiling and straightening of bars as per specifications. including welding of bars where ever required. (Cost of binding wire shall be borne by the contractor &amp; binding wire shall not be measured for payment. 
No re rolled steel will be allowed for construction. 
Note:- Rates are for Reinforcement for all heights.
</t>
    </r>
  </si>
  <si>
    <r>
      <t xml:space="preserve">Providing and constructing ____mm thick </t>
    </r>
    <r>
      <rPr>
        <b/>
        <sz val="11"/>
        <rFont val="Times New Roman"/>
        <family val="1"/>
      </rPr>
      <t xml:space="preserve">AAC Block work </t>
    </r>
    <r>
      <rPr>
        <sz val="11"/>
        <rFont val="Times New Roman"/>
        <family val="1"/>
      </rPr>
      <t>conforming to IS:2185 (Part 3) - 1984, in 1:4  cement mortar  using sand screened through 4.75mm sieve including casting 100mm thick M25 Grade RCC patli  with 3 tor 8mm dia. main bars and 8 dia. rings at 150 c/c at a vertical interval of 1m, ensuring  that no joint thickness is more than 12mm thick including curing, double scaffolding, raking out joints, prewetting of bricks, keying in existing brick work, applying bond chemical  like hack-aid-plast of Sunanda Specialty Coating Pvt. Ltd. or equivalent at the junction of RCC and brick masonry etc. complete. As directed by the engineer in charge</t>
    </r>
  </si>
  <si>
    <r>
      <t xml:space="preserve">Providing and constructing Ist class brick work (best locally available)  with minimum 35 Kg/ Sqm compressive strength in 1:4  cement mortar using sand screened through 4.75mm sieve including casting 100mm thick M25 Grade RCC patli  with </t>
    </r>
    <r>
      <rPr>
        <b/>
        <sz val="11"/>
        <rFont val="Times New Roman"/>
        <family val="1"/>
      </rPr>
      <t>4</t>
    </r>
    <r>
      <rPr>
        <sz val="11"/>
        <rFont val="Times New Roman"/>
        <family val="1"/>
      </rPr>
      <t xml:space="preserve"> tor 8mm dia. main bars and 6 dia. rings at 150 c/c at a vertical interval of 1m, ensuring  that no joint thickness is more than 12mm thick including curing, double scaffolding, raking out joints, prewetting of bricks, keying in existing brick work, applying bond chemical  like hack-aid-plast of Sunanda Specialty Coating Pvt. Ltd. or equivalent at the junction of RCC and brick masonry etc. complete. As directed by the engineer in charge</t>
    </r>
  </si>
  <si>
    <r>
      <t>Providing 12 to 15mm</t>
    </r>
    <r>
      <rPr>
        <b/>
        <sz val="11"/>
        <color indexed="8"/>
        <rFont val="Times New Roman"/>
        <family val="1"/>
      </rPr>
      <t xml:space="preserve"> internal Neeru finished smooth cement and sand plaster</t>
    </r>
    <r>
      <rPr>
        <sz val="11"/>
        <color indexed="8"/>
        <rFont val="Times New Roman"/>
        <family val="1"/>
      </rPr>
      <t xml:space="preserve"> using approved screen and wash river sand in all position 1:4 including  all lead and lifts including providing and fixing 300mm width chicken mesh over joints between brick work &amp; concrete including scaffolding, hacking concrete surfaces curing complete. </t>
    </r>
  </si>
  <si>
    <r>
      <t xml:space="preserve">Providing and applying first single coat of approved primer and two coats of </t>
    </r>
    <r>
      <rPr>
        <b/>
        <sz val="11"/>
        <color indexed="8"/>
        <rFont val="Times New Roman"/>
        <family val="1"/>
      </rPr>
      <t>Plastic Emulsion Paint</t>
    </r>
    <r>
      <rPr>
        <sz val="11"/>
        <color indexed="8"/>
        <rFont val="Times New Roman"/>
        <family val="1"/>
      </rPr>
      <t xml:space="preserve">  of an approved make and colour as per manufacturers specifications to any surface, at all height and locations as directed including scaffolding, cleaning and preparing surfaces for painting with broom by any approved means, etc. complete as directed by Engineer-in-charge. </t>
    </r>
  </si>
  <si>
    <r>
      <t>Providing and applying first single coat of approved primer and two coats of</t>
    </r>
    <r>
      <rPr>
        <b/>
        <sz val="11"/>
        <color indexed="8"/>
        <rFont val="Times New Roman"/>
        <family val="1"/>
      </rPr>
      <t xml:space="preserve"> fire retarding paint</t>
    </r>
    <r>
      <rPr>
        <sz val="11"/>
        <color indexed="8"/>
        <rFont val="Times New Roman"/>
        <family val="1"/>
      </rPr>
      <t xml:space="preserve"> of an approved make as per manufacturers specifications to any surfaces, at all height and locations as directed including scaffolding, scraping, cleaning and preparing surfaces for painting by any approved means etc. complete as directed by Engineer-in-charge.</t>
    </r>
  </si>
  <si>
    <r>
      <t xml:space="preserve">Providing and applying first single coat of approved primer and two coats of </t>
    </r>
    <r>
      <rPr>
        <b/>
        <sz val="11"/>
        <color indexed="8"/>
        <rFont val="Times New Roman"/>
        <family val="1"/>
      </rPr>
      <t>exterior weather proof coat</t>
    </r>
    <r>
      <rPr>
        <sz val="11"/>
        <color indexed="8"/>
        <rFont val="Times New Roman"/>
        <family val="1"/>
      </rPr>
      <t xml:space="preserve"> </t>
    </r>
    <r>
      <rPr>
        <b/>
        <sz val="11"/>
        <color indexed="8"/>
        <rFont val="Times New Roman"/>
        <family val="1"/>
      </rPr>
      <t>like apex ultima</t>
    </r>
    <r>
      <rPr>
        <sz val="11"/>
        <color indexed="8"/>
        <rFont val="Times New Roman"/>
        <family val="1"/>
      </rPr>
      <t xml:space="preserve"> or equivalent paint to walls including preparation of surface, of an approved make and colour as per manufacturers specifications to  surfaces , at all height and locations as directed including scaffolding, cleaning and preparing surfaces for painting by any approved means etc. complete as directed by Engineer-in-charge. </t>
    </r>
  </si>
  <si>
    <r>
      <t>Internal Wall painting with</t>
    </r>
    <r>
      <rPr>
        <b/>
        <sz val="11"/>
        <rFont val="Times New Roman"/>
        <family val="1"/>
      </rPr>
      <t xml:space="preserve"> Royal emulsion paint</t>
    </r>
    <r>
      <rPr>
        <sz val="11"/>
        <rFont val="Times New Roman"/>
        <family val="1"/>
      </rPr>
      <t xml:space="preserve"> of approved equivalent brand like Asian,Nerolac, Dulux, Burger, with surface preparation including sanding, applying water based primer, two coats of putty followed by sanding, applying oil based primer, filling plain Lambi, reapplying oil based primer with two coats of approved colour paint , etc. complete.</t>
    </r>
  </si>
  <si>
    <r>
      <t xml:space="preserve">Providing and applying three coats of </t>
    </r>
    <r>
      <rPr>
        <b/>
        <sz val="11"/>
        <rFont val="Times New Roman"/>
        <family val="1"/>
      </rPr>
      <t>White/colour wash</t>
    </r>
    <r>
      <rPr>
        <sz val="11"/>
        <rFont val="Times New Roman"/>
        <family val="1"/>
      </rPr>
      <t xml:space="preserve"> to any surface with lime wash prepared from quick lime of best quality by adding blue/colour pigments and glue of approved colour, quality in required quantities at all height and locations as directed including scaffolding, cleaning and preparing surfaces for painting with broom, coir and sand paper if necessary or by any other approved means etc. complete as directed by Engineer-in-charge.</t>
    </r>
  </si>
  <si>
    <r>
      <t xml:space="preserve">Providing and applying first coat of approved Waterproof primer, and two coats of waterproof acrylic based </t>
    </r>
    <r>
      <rPr>
        <b/>
        <sz val="11"/>
        <rFont val="Times New Roman"/>
        <family val="1"/>
      </rPr>
      <t xml:space="preserve">textured exterior paint (2mm thick) RUFF -N- TUFF or equivalent make </t>
    </r>
    <r>
      <rPr>
        <sz val="11"/>
        <rFont val="Times New Roman"/>
        <family val="1"/>
      </rPr>
      <t>of an approved make and colour as per manufacturers specifications to textured sand faced or other surfaces, upto all height from ground level and at all locations as directed including preparing surfaces for painting by any approved means, scaffolding, cleaning and curing etc. complete as directed by Engineer-in-charge.</t>
    </r>
  </si>
  <si>
    <r>
      <t xml:space="preserve">Providing and laying ______ tiles 8 mm thick of any size conforming to I.S.15622-2006 for skirting  of an approved, quality, make, size and pattern /design, for </t>
    </r>
    <r>
      <rPr>
        <b/>
        <sz val="11"/>
        <rFont val="Times New Roman"/>
        <family val="1"/>
      </rPr>
      <t xml:space="preserve">Dado and skirting </t>
    </r>
    <r>
      <rPr>
        <sz val="11"/>
        <rFont val="Times New Roman"/>
        <family val="1"/>
      </rPr>
      <t xml:space="preserve"> including   C.M.1:4, 12mm thick backing including preparing wall surface to true plane and plumb, finished to levels as required,  joint filling with white / coloured cement grout, cleaning, curing, finished in line and level for all lead and lift etc. complete. As per drawing and as directed by engineer in charge. </t>
    </r>
  </si>
  <si>
    <r>
      <t xml:space="preserve">Providing &amp;  laying polished machine cut  </t>
    </r>
    <r>
      <rPr>
        <b/>
        <sz val="11"/>
        <rFont val="Times New Roman"/>
        <family val="1"/>
      </rPr>
      <t>Granite stone jet black flooring</t>
    </r>
    <r>
      <rPr>
        <sz val="11"/>
        <rFont val="Times New Roman"/>
        <family val="1"/>
      </rPr>
      <t xml:space="preserve"> 18 mm thick of on approximate 25 mm thick bed of C.M 1:4 including cement float, filling joints with cement slurry, curing, rubbing, polishing ( The polishing should be mirror polish ),  cleaning, all lead &amp; lift etc complete. As per drawing and as directed by engineer in charge
Cost of pre-Polished Granite Rs.200 / sqft</t>
    </r>
  </si>
  <si>
    <r>
      <t xml:space="preserve">Providing &amp;  laying polished machine cut </t>
    </r>
    <r>
      <rPr>
        <b/>
        <sz val="11"/>
        <rFont val="Times New Roman"/>
        <family val="1"/>
      </rPr>
      <t>Granite</t>
    </r>
    <r>
      <rPr>
        <sz val="11"/>
        <rFont val="Times New Roman"/>
        <family val="1"/>
      </rPr>
      <t xml:space="preserve"> stone  jet black slabs 18 mm thick </t>
    </r>
    <r>
      <rPr>
        <b/>
        <sz val="11"/>
        <rFont val="Times New Roman"/>
        <family val="1"/>
      </rPr>
      <t>skirting and riser</t>
    </r>
    <r>
      <rPr>
        <sz val="11"/>
        <rFont val="Times New Roman"/>
        <family val="1"/>
      </rPr>
      <t xml:space="preserve"> laid on 12 mm (average) thick cement mortar 1:3 as backing coat.  filling joints with cement slurry, curing, rubbing, polishing (The polishing should be mirror polish ),  cleaning, all lead &amp; lift etc complete. As per drawing and as directed by engineer in charge
Cost of pre-Polished Granite Rs.340 / sqft</t>
    </r>
  </si>
  <si>
    <r>
      <t>Providing and fixing machine cut machine polished granite stone 25 mm thick in single piece slabs in staircase in</t>
    </r>
    <r>
      <rPr>
        <b/>
        <sz val="11"/>
        <rFont val="Times New Roman"/>
        <family val="1"/>
      </rPr>
      <t xml:space="preserve"> treads</t>
    </r>
    <r>
      <rPr>
        <sz val="11"/>
        <rFont val="Times New Roman"/>
        <family val="1"/>
      </rPr>
      <t xml:space="preserve"> on a bed of C.M 1:4 and neat cement float, filling joints with neat cement slurry, rubbing, polishing, Including making three groves on the edge of tread. And Making nosing with  Half molding on the front face of tread, all lead &amp; lift  etc complete. As per drawing and as directed by engineer in charge</t>
    </r>
  </si>
  <si>
    <r>
      <t xml:space="preserve">Providing &amp;  laying polished machine cut </t>
    </r>
    <r>
      <rPr>
        <b/>
        <sz val="11"/>
        <rFont val="Times New Roman"/>
        <family val="1"/>
      </rPr>
      <t xml:space="preserve"> Kota stone</t>
    </r>
    <r>
      <rPr>
        <sz val="11"/>
        <rFont val="Times New Roman"/>
        <family val="1"/>
      </rPr>
      <t xml:space="preserve"> slabs 25 mm thick </t>
    </r>
    <r>
      <rPr>
        <b/>
        <sz val="11"/>
        <rFont val="Times New Roman"/>
        <family val="1"/>
      </rPr>
      <t>skirting and riser</t>
    </r>
    <r>
      <rPr>
        <sz val="11"/>
        <rFont val="Times New Roman"/>
        <family val="1"/>
      </rPr>
      <t xml:space="preserve"> laid on 12 mm (average) thick cement mortar 1:3 as backing coat.  filling joints with cement slurry, curing, rubbing, polishing ( The polishing should be mirror polish ),  cleaning, all lead &amp; lift etc complete. As per drawing and as directed by engineer in charge</t>
    </r>
  </si>
  <si>
    <r>
      <t xml:space="preserve">Providing and fixing machine cut machine polished Kota stone 25 mm thick in single piece slabs in staircase in </t>
    </r>
    <r>
      <rPr>
        <b/>
        <sz val="11"/>
        <rFont val="Times New Roman"/>
        <family val="1"/>
      </rPr>
      <t>treads</t>
    </r>
    <r>
      <rPr>
        <sz val="11"/>
        <rFont val="Times New Roman"/>
        <family val="1"/>
      </rPr>
      <t xml:space="preserve"> and Landings on a bed of C.M 1:4 and neat cement float, filling joints with neat cement slurry, rubbing, polishing, Including making three groves on the edge of tread. And Making nosing with  Half molding on the front face of tread, all lead &amp; lift  etc complete. As per drawing and as directed by engineer in charge</t>
    </r>
  </si>
  <si>
    <r>
      <t xml:space="preserve">Providing and fixing polished 15 to 20mm thk. Marble Stone strips for height upto 100 mm  of approved quality, pattern and colour for flush/projected </t>
    </r>
    <r>
      <rPr>
        <b/>
        <sz val="11"/>
        <rFont val="Times New Roman"/>
        <family val="1"/>
      </rPr>
      <t xml:space="preserve">skirting and risers </t>
    </r>
    <r>
      <rPr>
        <sz val="11"/>
        <rFont val="Times New Roman"/>
        <family val="1"/>
      </rPr>
      <t>including preparing the surface and levelling in the desired line, backing of 20 thk. cement mortar in proportion 1:3, square cut top edge or chamfered top edge in cement mortar 1:3, cement float, machine cutting, levelling, jointing, filling the joints with neat cement or pigment mixed with cement, polishing, finishing, curing etc complete as directed by Engineer In Charge.(Basic Rate Rs 3200/sqm)</t>
    </r>
  </si>
  <si>
    <r>
      <t xml:space="preserve">Providing and laying </t>
    </r>
    <r>
      <rPr>
        <b/>
        <sz val="11"/>
        <rFont val="Times New Roman"/>
        <family val="1"/>
      </rPr>
      <t>Waterproofing of Bath</t>
    </r>
    <r>
      <rPr>
        <sz val="11"/>
        <rFont val="Times New Roman"/>
        <family val="1"/>
      </rPr>
      <t>,  W.C. etc. including doing  brick batt Koba of height upto 400 mm by adding water proof compound including applying cement paste at bottom with W/P compound for bonding as base coat, After this layer providing  and applying internal  cement water proof plaster 12mm thick in a single coat in C.M. of 1:4 to  concrete or  brick surface in all positions  water proofing plaster  to  including adding waterproofing compound as per manufactures specification to the CM. Rates including  applying  bonding coat of "hack-aid-plast" at  the junction of old plaster and new plaster, and to the existing R.C.C. members like slabs, beams, finishing the surface with neat cement float with addition of water proofing compound. Including  two legged scaffolding, curing etc. complete. the water proofing to be extended 1 m above the floor level on walls and payment will be made only as per area of floor measured in plan.</t>
    </r>
  </si>
  <si>
    <r>
      <t xml:space="preserve">Supply and installation Hollow metal pressed door </t>
    </r>
    <r>
      <rPr>
        <b/>
        <sz val="11"/>
        <rFont val="Times New Roman"/>
        <family val="1"/>
      </rPr>
      <t xml:space="preserve">(HMPS Door ) </t>
    </r>
    <r>
      <rPr>
        <sz val="11"/>
        <rFont val="Times New Roman"/>
        <family val="1"/>
      </rPr>
      <t>40 mm thick made with 18 g pressed steel section frame and shutter with 18 g GI sheets in box type construction. Doors are given One coat of Zinc Each Epoxy  primer (Auto finish paint) &amp; two coats of Auto finish Paint. Drawing needs to be approved by consultant. Including anchors for fixing frame to masonry, SS ball bearing, Door stopper etc. complete. Including below accessories</t>
    </r>
  </si>
  <si>
    <r>
      <t xml:space="preserve">Providing and fixing at all levels aluminium windows  </t>
    </r>
    <r>
      <rPr>
        <b/>
        <sz val="11"/>
        <rFont val="Times New Roman"/>
        <family val="1"/>
      </rPr>
      <t>made of heavy gause sections</t>
    </r>
    <r>
      <rPr>
        <sz val="11"/>
        <rFont val="Times New Roman"/>
        <family val="1"/>
      </rPr>
      <t xml:space="preserve">   in colour anodized aluminium  frame sections of approved manufacturer and colour as per drawings with 6 mm thick plain  or tainted tough glass including concealed locking arrangement handles, neoprene gasket, nylon encased stainless steel rollers including sealing joints between window frame and sill/sides by approved sealant, anodized coating not less than grade AC -10 as per IS:868, including screwing to walls by providing rawl plug material etc. Complete. Colour of anodizing will be decided by client.  etc. complete as directed and  accepted by the Engineer In Charge. </t>
    </r>
  </si>
  <si>
    <r>
      <t xml:space="preserve">Providing and fixing at all levels aluminium windows  </t>
    </r>
    <r>
      <rPr>
        <b/>
        <sz val="11"/>
        <rFont val="Times New Roman"/>
        <family val="1"/>
      </rPr>
      <t>made of heavy gause sections</t>
    </r>
    <r>
      <rPr>
        <sz val="11"/>
        <rFont val="Times New Roman"/>
        <family val="1"/>
      </rPr>
      <t xml:space="preserve">  in powder coated aluminium  frame sections of approved manufacturer as per details-
 a) 3 Track/ 2 Track aluminium System windows with 29 mm Slim series with 19 mm Interlock ( Opt 1 Pleated Mesh, Opt 2 SS 304 Mesh), 
b) Glass - 5 mm CLT + 10 mm Air Gap + 5 mm CLT ( Saint-Gobain/AIS/Modi guard ),
c) Powder Coating - JOTUN RAL Shade with 10 years Garenty,
d) Aluminium - 6063 T6 Grade, Hardware - Kelegent (Berrings ), 
e) Locks Ananta/Alualpha, EPDM - OSAKA / Maharashtra ( 15 Years ),
f) Looking System - Single Point touch Lock / 2 Point Locking with Handle),
g)Berring - Single &amp; Double wheel adjustable. (Aluminium Body ),
h) Silicone - Dow Corning 789</t>
    </r>
  </si>
  <si>
    <r>
      <t xml:space="preserve">Providing &amp; fixing factory-made </t>
    </r>
    <r>
      <rPr>
        <b/>
        <sz val="11"/>
        <rFont val="Times New Roman"/>
        <family val="1"/>
      </rPr>
      <t xml:space="preserve"> 2 hour fire rated doors </t>
    </r>
    <r>
      <rPr>
        <sz val="11"/>
        <rFont val="Times New Roman"/>
        <family val="1"/>
      </rPr>
      <t xml:space="preserve"> as per IS 3614 Part 2 &amp; BS 476 Part 20 &amp; 22, tested to UL 10 C and conforming to NFPA 80 , tested at NTL /CBRI/ARAI of Plain Steel finish type with a.) Frame of size 143x58 mm and thickness of 1.6 mm thick skin pass galvanized iron sheet (Conform to IS 277 ) formed to single or double rebate profile b.) Shutter of 46 mm thickness and constructed from 1.2 mm thick skin pas galvanized iron sheet (Conform to IS 277) infill Rockwool / Mineral wool/ Honey comb craft paper c.) Vision glass of 6mm thick clear/wired glass Circular or Rectangular d.) Finish : Primed with zinc phosphate stoving primer and finished with Polyurethane aliphatic grade or epoxy paint as required of thickness 60 micron e.) Accessories : Min 8 Anchor fastener of HILTI make, min 3 SS Ball Bearing Butt Hinges, Mortise sash lock with lever handle, Mortise dead bolt , Mortise latch , Door closer , Panic bar and external trim lock and Flush bolts complete.
</t>
    </r>
  </si>
  <si>
    <r>
      <t xml:space="preserve">Providing and fixing of </t>
    </r>
    <r>
      <rPr>
        <b/>
        <sz val="11"/>
        <rFont val="Times New Roman"/>
        <family val="1"/>
      </rPr>
      <t xml:space="preserve">Fully Insulated Non Metallic Wooden Fire Rated doors </t>
    </r>
    <r>
      <rPr>
        <sz val="11"/>
        <rFont val="Times New Roman"/>
        <family val="1"/>
      </rPr>
      <t>as per IS 3614:2021, for 60 min integrity &amp; insulation/ Stability . The door shall be made out of thoroughly seasoned hard wood. The moisture content of any material used in the construction of wooden composite fire door shutter shall not be more  than 15%  approx. in accordance  with  IS  287.  The fire  door  must  have  earlier  test  evidence  as  per  IS/ISO  3008-1.  It  must  have successfully  tested  from  CBRI,  Roorkee  /  IPIRTI  /  NABL  accrediated  lab  which  operates  in  accordance  with ISO/IEC  17025  for   its  fire  rating.  Door  shutter  shall  be  finished  with  fire  retardant  primer  FR880.  All accessories like hardware, vision panel, fire seal etc to be supplied by Fire door manufacturer only as per the guidelines laid down in IS 3614:2021. Every door must carry a label confirming to type of door &amp; its fire rating.</t>
    </r>
  </si>
  <si>
    <r>
      <t>Design, fabricate, supply and installation of</t>
    </r>
    <r>
      <rPr>
        <b/>
        <sz val="11"/>
        <rFont val="Times New Roman"/>
        <family val="1"/>
      </rPr>
      <t xml:space="preserve"> Aluminium extruded profile "Z" Louvers </t>
    </r>
    <r>
      <rPr>
        <sz val="11"/>
        <rFont val="Times New Roman"/>
        <family val="1"/>
      </rPr>
      <t>of approved size, integrated with brackets of alloy 6063 T6 in super Durable powder coating finish in metallic or solid colours minimum 35 microns, SS 316 screws and fasteners. The design at wind load of 210 kg/sq.mtr, to accommodate the building movements, thermal expansion and seismic movements. The support system to be designed without causing any failure at 1.5 times designed wind pressure. Includes interface details such as fire seal, flashing, sealants, extruded capping, insulations, brackets and any sub frame as required. All exposed aluminium extrusion shall be in PVDF finish &amp; Colour to architect's selection. Rate are including double H frame scaffolding, all mullions required, fixtures and fitting, anchor fastener, welding etc. complete as directed and  accepted by the Engineer In Charge. etc. complete as directed and  accepted by the Engineer In Charge. approved make for Jindal or equivalent</t>
    </r>
  </si>
  <si>
    <r>
      <t xml:space="preserve">Supply, Installation, testing &amp; commissioning of </t>
    </r>
    <r>
      <rPr>
        <b/>
        <sz val="11"/>
        <rFont val="Times New Roman"/>
        <family val="1"/>
      </rPr>
      <t xml:space="preserve">GI coated puddle plate sleeves with flanges </t>
    </r>
    <r>
      <rPr>
        <sz val="11"/>
        <rFont val="Times New Roman"/>
        <family val="1"/>
      </rPr>
      <t>of required length of below size all complete for walls of Underground and overhead water tank for pump suction, outlet and drain purpose etc. all complete.</t>
    </r>
  </si>
  <si>
    <r>
      <t xml:space="preserve">Providing and fixing in position MS </t>
    </r>
    <r>
      <rPr>
        <b/>
        <sz val="11"/>
        <rFont val="Times New Roman"/>
        <family val="1"/>
      </rPr>
      <t>PVC Coated Rungs</t>
    </r>
    <r>
      <rPr>
        <sz val="11"/>
        <rFont val="Times New Roman"/>
        <family val="1"/>
      </rPr>
      <t xml:space="preserve"> of size 300x150mm for UG Sumps and OH Tank including placing 150mm inside concrete (while doing form work), aligning during concreting, grouting the junction if required, cleaning etc. complete as directed and  accepted by the Engineer In Charge. </t>
    </r>
  </si>
  <si>
    <r>
      <t xml:space="preserve">Providing &amp; Fixing of </t>
    </r>
    <r>
      <rPr>
        <b/>
        <sz val="11"/>
        <rFont val="Times New Roman"/>
        <family val="1"/>
      </rPr>
      <t>EWC wall mounted type</t>
    </r>
    <r>
      <rPr>
        <sz val="11"/>
        <rFont val="Times New Roman"/>
        <family val="1"/>
      </rPr>
      <t xml:space="preserve"> Vitreous Chinaware Rimless Back to Wall Water Closet with  UF Soft Close Slim Seat Cover, Including hinges, fixing accessories and accessories set, ('P' / 'S' Trap-180mm), complete.  (WC-Size: 370 mm X 580 mm X 430 mm, Jaguar /white glossy / OPS- WHT- 15955P180UFSM ) Including Metropole Flush Valve Dual Flow 40mm Size (Concealed Body) Concealed type with control cock, Shut Off Provision &amp; Rectangular Dual Flush Plate (ABS Chrome Plated), flush pipe, flexible inlet pipe, angular stop cocks with  all fittings and fixtures complete, C I bracket with rock bolts for fixing,   including cutting and making good the walls and floors wherever required. etc. completed ( Flush Valve-Jaguar/chrome finish/ FLV CHR-1089DFP) or equivalent. As per approval of client and engineer in charge.</t>
    </r>
  </si>
  <si>
    <r>
      <t>Providing &amp; Fixing</t>
    </r>
    <r>
      <rPr>
        <b/>
        <sz val="11"/>
        <rFont val="Times New Roman"/>
        <family val="1"/>
      </rPr>
      <t xml:space="preserve"> health faucet</t>
    </r>
    <r>
      <rPr>
        <sz val="11"/>
        <rFont val="Times New Roman"/>
        <family val="1"/>
      </rPr>
      <t xml:space="preserve"> with 1 Meter Long Easy Flex Tube in Chrome Finish &amp; Wall Hook including brackets. (Jaguar/chrome finish/ ALD-CHR-573 )  or equivalent as per approval of client and engineer in charge</t>
    </r>
  </si>
  <si>
    <r>
      <t xml:space="preserve">Providing &amp; Fixing </t>
    </r>
    <r>
      <rPr>
        <b/>
        <sz val="11"/>
        <rFont val="Times New Roman"/>
        <family val="1"/>
      </rPr>
      <t xml:space="preserve"> 2 way CP  bibcock</t>
    </r>
    <r>
      <rPr>
        <sz val="11"/>
        <rFont val="Times New Roman"/>
        <family val="1"/>
      </rPr>
      <t xml:space="preserve"> with Aerators and wall flange. Coated with High plating thickness (Nickel: 10 microns and Chrome: 0.3 microns) completed. Including 6 " extension CP pipe as required.  (Jaguar/chrome finish/ OPP-15041PM ) or equivalent As per approval of client and engineer in charge</t>
    </r>
  </si>
  <si>
    <r>
      <t>Providing &amp; fixing of  approved make</t>
    </r>
    <r>
      <rPr>
        <b/>
        <sz val="11"/>
        <rFont val="Times New Roman"/>
        <family val="1"/>
      </rPr>
      <t xml:space="preserve"> Thin Rim Table Top Basin</t>
    </r>
    <r>
      <rPr>
        <sz val="11"/>
        <rFont val="Times New Roman"/>
        <family val="1"/>
      </rPr>
      <t xml:space="preserve">, Size: 495x395x150 mm, Shape - Rectangular with 15mm Dia - 450mm long PVC connection pipe, including 32 mm Dia waste pipe,  32mm Size Full Thread with 130mm height  waste coupling (Jaguar/chrome finish/ ALD CHR-705L130) , Bottle Trap 32mm Size (Jaguar/chrome finish/ ALD CHR-769L300X190) with 300mm &amp; 190mm Long Wall Connection Pipes &amp; Wall Flange . The works shall include cutting and making good the walls and floors. Approved by the architect  ( </t>
    </r>
    <r>
      <rPr>
        <b/>
        <sz val="11"/>
        <rFont val="Times New Roman"/>
        <family val="1"/>
      </rPr>
      <t>Jaguar/white glossy/ JDS WHT-25909</t>
    </r>
    <r>
      <rPr>
        <sz val="11"/>
        <rFont val="Times New Roman"/>
        <family val="1"/>
      </rPr>
      <t xml:space="preserve"> ) or equivalent  As per approval of client and engineer in charge.</t>
    </r>
  </si>
  <si>
    <r>
      <t xml:space="preserve">Providing &amp; Fixing </t>
    </r>
    <r>
      <rPr>
        <b/>
        <sz val="11"/>
        <color indexed="8"/>
        <rFont val="Times New Roman"/>
        <family val="1"/>
      </rPr>
      <t>Angular Stop cock with wall flange</t>
    </r>
    <r>
      <rPr>
        <sz val="11"/>
        <color indexed="8"/>
        <rFont val="Times New Roman"/>
        <family val="1"/>
      </rPr>
      <t xml:space="preserve"> of approved make &amp; approved by the architect </t>
    </r>
    <r>
      <rPr>
        <sz val="11"/>
        <rFont val="Times New Roman"/>
        <family val="1"/>
      </rPr>
      <t>(Jaguar/chrome finish/ OPP-15053PM) or equivalent  As per approval of client and engineer in charge</t>
    </r>
  </si>
  <si>
    <r>
      <t xml:space="preserve">Providing &amp; Fixing </t>
    </r>
    <r>
      <rPr>
        <b/>
        <sz val="11"/>
        <color indexed="8"/>
        <rFont val="Times New Roman"/>
        <family val="1"/>
      </rPr>
      <t>crome plated towel rod</t>
    </r>
    <r>
      <rPr>
        <sz val="11"/>
        <color indexed="8"/>
        <rFont val="Times New Roman"/>
        <family val="1"/>
      </rPr>
      <t xml:space="preserve"> 600mm long of approved make &amp; approved by the architect</t>
    </r>
    <r>
      <rPr>
        <sz val="11"/>
        <rFont val="Times New Roman"/>
        <family val="1"/>
      </rPr>
      <t xml:space="preserve">  Jaguar Chrome Finish   AQN-7711 ) or equivalent As per approval of client and engineer in charge</t>
    </r>
  </si>
  <si>
    <r>
      <t>Providing and Installation, Testing, Commissioning of storage water heater (Geyser) Jaquar Elena Horizontal Storage Water Heater, White  or equivalent (</t>
    </r>
    <r>
      <rPr>
        <i/>
        <sz val="11"/>
        <rFont val="Times New Roman"/>
        <family val="1"/>
      </rPr>
      <t>ELM-WHT-H015</t>
    </r>
    <r>
      <rPr>
        <sz val="11"/>
        <rFont val="Times New Roman"/>
        <family val="1"/>
      </rPr>
      <t xml:space="preserve">) As per approval of client and engineer in charge    </t>
    </r>
  </si>
  <si>
    <r>
      <t xml:space="preserve">Providing and fixing </t>
    </r>
    <r>
      <rPr>
        <b/>
        <sz val="11"/>
        <rFont val="Times New Roman"/>
        <family val="1"/>
      </rPr>
      <t>crome plated Towel Ring Round</t>
    </r>
    <r>
      <rPr>
        <sz val="11"/>
        <rFont val="Times New Roman"/>
        <family val="1"/>
      </rPr>
      <t xml:space="preserve"> including drilling hole in walls and screwing and making good the walls. etc. complete (Jaguar / Chrome Finish/ AQN-7761 )  or equivalent  As per approval of client and engineer in charge</t>
    </r>
  </si>
  <si>
    <r>
      <t>Providing and fixing crome</t>
    </r>
    <r>
      <rPr>
        <b/>
        <sz val="11"/>
        <rFont val="Times New Roman"/>
        <family val="1"/>
      </rPr>
      <t xml:space="preserve"> plated soap dish holder</t>
    </r>
    <r>
      <rPr>
        <sz val="11"/>
        <rFont val="Times New Roman"/>
        <family val="1"/>
      </rPr>
      <t xml:space="preserve"> including drilling hole in walls and screwing and making good the walls. etc. complete (Jaguar / Chrome Finish/ AQN-7731)  or equivalent  As per approval of client and engineer in charge</t>
    </r>
  </si>
  <si>
    <r>
      <t xml:space="preserve">Providing and fixing </t>
    </r>
    <r>
      <rPr>
        <b/>
        <sz val="11"/>
        <rFont val="Times New Roman"/>
        <family val="1"/>
      </rPr>
      <t>crome plated double coat hook</t>
    </r>
    <r>
      <rPr>
        <sz val="11"/>
        <rFont val="Times New Roman"/>
        <family val="1"/>
      </rPr>
      <t xml:space="preserve"> including drilling hole in walls and screwing and making good the walls. etc. complete (Jaguar / Chrome Finish/ AQN-7761 )  or equivalent  As per approval of client and Engineer in charge</t>
    </r>
  </si>
  <si>
    <r>
      <rPr>
        <b/>
        <sz val="11"/>
        <rFont val="Times New Roman"/>
        <family val="1"/>
      </rPr>
      <t xml:space="preserve">Overhead Shower </t>
    </r>
    <r>
      <rPr>
        <sz val="11"/>
        <rFont val="Times New Roman"/>
        <family val="1"/>
      </rPr>
      <t>-Maze Overhead Shower ø200mm Round Shape Single Flow (Body &amp; Face Plate Stainless Steel with Chrome Finish) with Rubit Cleaning System (Jaguar/chrome finish/ OHS-1613 or equivalent)</t>
    </r>
  </si>
  <si>
    <r>
      <rPr>
        <b/>
        <sz val="11"/>
        <rFont val="Times New Roman"/>
        <family val="1"/>
      </rPr>
      <t xml:space="preserve">Shower Arm </t>
    </r>
    <r>
      <rPr>
        <sz val="11"/>
        <rFont val="Times New Roman"/>
        <family val="1"/>
      </rPr>
      <t>-Maze Overhead Shower ø200mm Round Shape Single Flow (Body &amp; Face Plate Stainless Steel with Chrome Finish) with Rubit Cleaning System (Jaguar/chrome finish/ OHS-49483 or equivalent)</t>
    </r>
  </si>
  <si>
    <r>
      <rPr>
        <b/>
        <sz val="11"/>
        <rFont val="Times New Roman"/>
        <family val="1"/>
      </rPr>
      <t xml:space="preserve">Spout </t>
    </r>
    <r>
      <rPr>
        <sz val="11"/>
        <rFont val="Times New Roman"/>
        <family val="1"/>
      </rPr>
      <t>- Bathtub spout with wall flange (Jaguar/chrome finish/SPJ-15429PM or equivalent)</t>
    </r>
  </si>
  <si>
    <r>
      <rPr>
        <b/>
        <sz val="11"/>
        <rFont val="Times New Roman"/>
        <family val="1"/>
      </rPr>
      <t xml:space="preserve">Mixer </t>
    </r>
    <r>
      <rPr>
        <sz val="11"/>
        <rFont val="Times New Roman"/>
        <family val="1"/>
      </rPr>
      <t>-Aquamax Exposed Part Kit of Single Lever Shower Mixer with 3-way diverter (Suitable for ALD-783) (Jaguar/chrome finish/SPJ-15429PM or equivalent)</t>
    </r>
  </si>
  <si>
    <r>
      <rPr>
        <b/>
        <sz val="11"/>
        <rFont val="Times New Roman"/>
        <family val="1"/>
      </rPr>
      <t xml:space="preserve">Mixer Allied </t>
    </r>
    <r>
      <rPr>
        <sz val="11"/>
        <rFont val="Times New Roman"/>
        <family val="1"/>
      </rPr>
      <t>-Aquamax Concealed Body of Single Lever Shower Mixer with 3-way diverter (Jaguar/chrome finish/ALD-CHR-783  or equivalent)</t>
    </r>
  </si>
  <si>
    <r>
      <t xml:space="preserve">Providing and fixing </t>
    </r>
    <r>
      <rPr>
        <b/>
        <sz val="11"/>
        <rFont val="Times New Roman"/>
        <family val="1"/>
      </rPr>
      <t>Modular Ceiling Systems with Mineral Fiber Board Tegular Edge Ceiling Tiles  with  Armstrong, Gyproc or equivalent make</t>
    </r>
    <r>
      <rPr>
        <sz val="11"/>
        <rFont val="Times New Roman"/>
        <family val="1"/>
      </rPr>
      <t xml:space="preserve"> as per following specifications. Rate to include all fastening accessories with approved finishes. Ceiling tiles shall be approved make Micro look Edge tiles, of size 600mm x 600mm, of approved shade and colour. Tile shall render a NRC level of 0.5-0.6. Suspension system  shall be manufacturer specific double rotary stitched (Trulok or equivalent) Silhouette reveal profile grid system with 15mm wide flanges incorporating 3 or 6mm central reveal of all white colour. Silhouette main runners and cross tees to have mitred ends and (Birds' mouth or equivalent) profiled notches to provide cruciform junctions.</t>
    </r>
  </si>
  <si>
    <r>
      <t xml:space="preserve">Providing and fixing </t>
    </r>
    <r>
      <rPr>
        <b/>
        <sz val="11"/>
        <color indexed="8"/>
        <rFont val="Times New Roman"/>
        <family val="1"/>
      </rPr>
      <t>Gypsum False Ceiling using moisture resistance board</t>
    </r>
    <r>
      <rPr>
        <sz val="11"/>
        <color indexed="8"/>
        <rFont val="Times New Roman"/>
        <family val="1"/>
      </rPr>
      <t xml:space="preserve"> of India Gypsum make which includes Gypsteel® ULTRA CRP surface ribbed perimeter channels (having one flange of 20mm and another flange of 30mm and a web of 27mm) along the perimeter of ceiling, screw fixed to brick wall/partition with the help of nylon sleeves and screws, at 610mm centers.  Then suspending Gypsteel® ULTRA CRP surface ribbed intermediate channels of size 45mm (with two flanges of 15mm each) from the soffit at 1220mm centers with Gypsteel ULTRA CRP surface ribbed ceiling angle of width 25mmx10mm fixed to soffit with GI cleat and steel expansion fasteners(Mfg by Saint Gobain Gyproc). Then Gypsteel® ULTRA CRP surface ribbed Ceiling section of having web of 51.5mm and two flanges of 26mm each with lips of 10.5mm are then fixed to the Gypsteel® ULTRA intermediate channel with the help of connecting clip and in direction perpendicular to the Gypsteel® ULTRA intermediate channel at 457mm centers.  </t>
    </r>
  </si>
  <si>
    <r>
      <t xml:space="preserve">Providing and fixing in position </t>
    </r>
    <r>
      <rPr>
        <b/>
        <sz val="10"/>
        <rFont val="Times New Roman"/>
        <family val="1"/>
      </rPr>
      <t xml:space="preserve">HCRM / CRS (Corrosion Resistant Steel) </t>
    </r>
    <r>
      <rPr>
        <sz val="10"/>
        <rFont val="Times New Roman"/>
        <family val="1"/>
      </rPr>
      <t xml:space="preserve">bar reinforcement of  various  diameters of grade Fe-500 manufactured by  SAIL, M/s TATA Steel, RINL or from the approved list of recommeded manufacturer conforming to IS : 432 / 1786 -2008   for  R.C.C.  pile caps,  footings,  foundations,  slabs,  beams  columns, canopies,  staircase,  newels,  chajjas,  lintels  pardis,  copings,  fins,  arches  etc.  as per detailed designs, drawings and schedules.Including cutting, bending, hooking the bars, binding with wires or tack welding, including all lead and lift  and supporting as required complete.   (Binding wire shall be of 1.6 mm diameter or 16 SWG Annealed wire) soft drawn, annealed with chair supports, including precast  cement  mortar  (1:2) cover  blocks  shall  be used  for  placing   as  directed.  including cost of decoiling and straightening of bars as per specifications. including welding of bars where ever required. (Cost of binding wire shall be borne by the contractor &amp; binding wire shall not be measured for payment. 
No re rolled steel will be allowed for construction. 
Note:- Rates are for Reinforcement for all heights.
</t>
    </r>
  </si>
  <si>
    <r>
      <t xml:space="preserve">Providing and constructing Ist class brick work ( best locally available )  with minimum 35 Kg/ Sqm compressive strength in 1:4  cement mortar using sand screened through 4.75mm sieve including casting 100mm thick M25 Grade RCC patli  with </t>
    </r>
    <r>
      <rPr>
        <b/>
        <sz val="11"/>
        <rFont val="Times New Roman"/>
        <family val="1"/>
      </rPr>
      <t>4</t>
    </r>
    <r>
      <rPr>
        <sz val="11"/>
        <rFont val="Times New Roman"/>
        <family val="1"/>
      </rPr>
      <t xml:space="preserve"> tor 8mm dia. main bars and 6 dia. rings at 150 c/c at a vertical interval of 1m, ensuring  that no joint thickness is more than 12mm thick including curing, double scaffolding, raking out joints, prewetting of bricks, keying in existing brick work, applying bond chemical  like hack-aid-plast of Sunanda Specialty Coating Pvt. Ltd. or equivalent at the junction of RCC and brick masonry etc. complete. As directed by the engineer in charge</t>
    </r>
  </si>
  <si>
    <r>
      <t xml:space="preserve">Providing &amp;  laying polished machine cut </t>
    </r>
    <r>
      <rPr>
        <b/>
        <sz val="11"/>
        <rFont val="Times New Roman"/>
        <family val="1"/>
      </rPr>
      <t>Granite</t>
    </r>
    <r>
      <rPr>
        <sz val="11"/>
        <rFont val="Times New Roman"/>
        <family val="1"/>
      </rPr>
      <t xml:space="preserve"> stone  jet black slabs 18 mm thick  cladding laid on 12 mm (average) thick cement mortar 1:3 as backing coat.  filling joints with cement slurry, curing, rubbing, polishing (The polishing should be mirror polish ),  cleaning, all lead &amp; lift etc complete. As per drawing and as directed by engineer in charge
Cost of pre-Polished Granite Rs.300 / sqft</t>
    </r>
  </si>
  <si>
    <r>
      <t xml:space="preserve">Supply of Stainless steel 304 GRADE Cross Connector for 8 mm Aluminium Round Conductor to connect with mesh on roof slope and meet the requirements for IS/IEC 62305. </t>
    </r>
    <r>
      <rPr>
        <sz val="13"/>
        <rFont val="Times New Roman"/>
        <family val="1"/>
      </rPr>
      <t xml:space="preserve">  </t>
    </r>
  </si>
  <si>
    <r>
      <t>Supply of Expansion Piece with parallel connector show in Photo to compensate the expansion and contraction of 8mm Aluminum Round Conductor during temperature variations to be provided on conductors length over 20 meter to meet the requirements for IS/IEC 62305. Along  with</t>
    </r>
    <r>
      <rPr>
        <b/>
        <sz val="13"/>
        <rFont val="Times New Roman"/>
        <family val="1"/>
      </rPr>
      <t xml:space="preserve"> </t>
    </r>
    <r>
      <rPr>
        <b/>
        <sz val="11"/>
        <rFont val="Times New Roman"/>
        <family val="1"/>
      </rPr>
      <t>Stainless steel 304 GRADE Parallel Connection  clamp</t>
    </r>
    <r>
      <rPr>
        <sz val="11"/>
        <rFont val="Times New Roman"/>
        <family val="1"/>
      </rPr>
      <t xml:space="preserve"> for round conductor dia 8-10mm connectors .</t>
    </r>
    <r>
      <rPr>
        <b/>
        <sz val="13"/>
        <rFont val="Times New Roman"/>
        <family val="1"/>
      </rPr>
      <t xml:space="preserve">                                      </t>
    </r>
  </si>
  <si>
    <r>
      <t xml:space="preserve">Supply of SS 304 GRADE Straight / Parallel Connectors for 8mm Conductor for interconnection of each coil at every 100mtrs  to meet the requirement of IS IEC 62305. </t>
    </r>
    <r>
      <rPr>
        <sz val="13"/>
        <rFont val="Times New Roman"/>
        <family val="1"/>
      </rPr>
      <t xml:space="preserve">  </t>
    </r>
  </si>
  <si>
    <r>
      <t xml:space="preserve">Supply of SS 304 GRADE Straight / Parallel Connectors for  Conductor for interconnection of each coil at every 20mtrs  to meet the requirement of IS IEC 62305. </t>
    </r>
    <r>
      <rPr>
        <sz val="13"/>
        <rFont val="Times New Roman"/>
        <family val="1"/>
      </rPr>
      <t xml:space="preserve"> </t>
    </r>
  </si>
  <si>
    <r>
      <t xml:space="preserve"> Supply of UL Listed &amp; CPRI Tested Maintenance Free Copper coated Earth rod comprises of molecularly bonded copper of 99.9% purity of 3048mm length having the dia of 17.2mm dia with copper coating thickness of 254 microns with fault current withstand capability of 25kA rms value for 0.5 Second and I peak of 53kA.The rod has been tested for Dimension, Marking, Tensile Strength, Salt mist, coating thickness, Electrical resistivity test before and after corrosion test as per IEC 62561-2 &amp; UL 467.</t>
    </r>
    <r>
      <rPr>
        <b/>
        <sz val="14"/>
        <rFont val="Times New Roman"/>
        <family val="1"/>
      </rPr>
      <t xml:space="preserve">  </t>
    </r>
    <r>
      <rPr>
        <sz val="14"/>
        <rFont val="Times New Roman"/>
        <family val="1"/>
      </rPr>
      <t xml:space="preserve"> </t>
    </r>
  </si>
  <si>
    <r>
      <t>Eco friendly and Rust proof earth pit chambers with the dimensions of  Size 300x300x300 and Load capacity Bearing of 5000Kgs</t>
    </r>
    <r>
      <rPr>
        <b/>
        <sz val="12"/>
        <color indexed="8"/>
        <rFont val="Times New Roman"/>
        <family val="1"/>
      </rPr>
      <t xml:space="preserve"> .</t>
    </r>
  </si>
  <si>
    <r>
      <t>G 20 Surge Protection Device, Type 1</t>
    </r>
    <r>
      <rPr>
        <b/>
        <sz val="14"/>
        <rFont val="Times New Roman"/>
        <family val="1"/>
      </rPr>
      <t xml:space="preserve"> </t>
    </r>
  </si>
  <si>
    <r>
      <t xml:space="preserve">Supplying and erecting ABC powder type fire extinguisher as per IS : </t>
    </r>
    <r>
      <rPr>
        <sz val="10"/>
        <rFont val="Times New Roman"/>
        <family val="1"/>
      </rPr>
      <t>15683 of 6 kg capacity with necessary clamp for erection on wall.</t>
    </r>
  </si>
  <si>
    <r>
      <t>Supply, Installation, testing &amp; commissioning of Installation control (Alarm) valve of cast iron body and brass/ bronze working parts comprising of water motor alarm, bronze seat clapper, and clapper arm, hydraulically driven mechanical gong bell to sound continuous alarm when the wet riser sprinkler system activates, pressure gauges, emergency releases, strainer, pressure switch, cock valve complete with drain valve and bypass, test control box ball valves, MS pipe of reqd. size, flanges, orifice plate, gasket,</t>
    </r>
    <r>
      <rPr>
        <b/>
        <sz val="10"/>
        <rFont val="Times New Roman"/>
        <family val="1"/>
      </rPr>
      <t xml:space="preserve"> Flow Switch</t>
    </r>
    <r>
      <rPr>
        <sz val="10"/>
        <rFont val="Times New Roman"/>
        <family val="1"/>
      </rPr>
      <t xml:space="preserve"> etc. of </t>
    </r>
    <r>
      <rPr>
        <b/>
        <sz val="10"/>
        <rFont val="Times New Roman"/>
        <family val="1"/>
      </rPr>
      <t xml:space="preserve">size 150 mm </t>
    </r>
    <r>
      <rPr>
        <sz val="10"/>
        <rFont val="Times New Roman"/>
        <family val="1"/>
      </rPr>
      <t>dia as reqd.</t>
    </r>
  </si>
  <si>
    <r>
      <t>Supply, Installation, testing &amp; commissioning of C</t>
    </r>
    <r>
      <rPr>
        <b/>
        <sz val="10"/>
        <rFont val="Times New Roman"/>
        <family val="1"/>
      </rPr>
      <t xml:space="preserve">lass ‘C’ heavy duty G. I. </t>
    </r>
    <r>
      <rPr>
        <sz val="10"/>
        <rFont val="Times New Roman"/>
        <family val="1"/>
      </rPr>
      <t xml:space="preserve"> pipe conforming to IS 1239 including fittings like elbows, tees, flanges, tapers, nuts bolts, gasket etc. fixing the pipe on the wall / ceiling with suitable clamps &amp; M/S support and painting with two or more coats of synthetic enamel paint (after applying etch primer) of required shade complete as required. </t>
    </r>
  </si>
  <si>
    <t>CIVIL WORKS (G+20)</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</si>
</sst>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_(* #,##0_);_(* \(#,##0\);_(* &quot;-&quot;??_);_(@_)"/>
    <numFmt numFmtId="179" formatCode="_(* #,##0_);_(* \(#,##0\);_(* \-_);_(@_)"/>
    <numFmt numFmtId="180" formatCode="_(* #,##0.0_);_(* \(#,##0.0\);_(* &quot;-&quot;??_);_(@_)"/>
    <numFmt numFmtId="181" formatCode="[$-409]dddd\,\ mmmm\ d\,\ yyyy"/>
    <numFmt numFmtId="182" formatCode="[$-409]h:mm:ss\ AM/PM"/>
    <numFmt numFmtId="183" formatCode="m/d/yyyy"/>
    <numFmt numFmtId="184" formatCode="0.0"/>
    <numFmt numFmtId="185" formatCode="#,##0.00\ ;&quot; (&quot;#,##0.00\);&quot; -&quot;#\ ;@\ "/>
    <numFmt numFmtId="186" formatCode="[$€]#,##0.00\ ;[$€]\(#,##0.00\);[$€]\-#\ "/>
    <numFmt numFmtId="187" formatCode="0.000"/>
    <numFmt numFmtId="188" formatCode="&quot;Yes&quot;;&quot;Yes&quot;;&quot;No&quot;"/>
    <numFmt numFmtId="189" formatCode="&quot;True&quot;;&quot;True&quot;;&quot;False&quot;"/>
    <numFmt numFmtId="190" formatCode="&quot;On&quot;;&quot;On&quot;;&quot;Off&quot;"/>
    <numFmt numFmtId="191" formatCode="[$€-2]\ #,##0.00_);[Red]\([$€-2]\ #,##0.00\)"/>
    <numFmt numFmtId="192" formatCode="_(* #,##0.000_);_(* \(#,##0.000\);_(* &quot;-&quot;??_);_(@_)"/>
    <numFmt numFmtId="193" formatCode="_(* #,##0.0000_);_(* \(#,##0.0000\);_(* &quot;-&quot;??_);_(@_)"/>
    <numFmt numFmtId="194" formatCode="_(* #,##0.00000_);_(* \(#,##0.00000\);_(* &quot;-&quot;??_);_(@_)"/>
    <numFmt numFmtId="195" formatCode="_(* #,##0.000000_);_(* \(#,##0.000000\);_(* &quot;-&quot;??_);_(@_)"/>
    <numFmt numFmtId="196" formatCode="_(* #,##0.0000000_);_(* \(#,##0.0000000\);_(* &quot;-&quot;??_);_(@_)"/>
    <numFmt numFmtId="197" formatCode="_(* #,##0.00000000_);_(* \(#,##0.00000000\);_(* &quot;-&quot;??_);_(@_)"/>
    <numFmt numFmtId="198" formatCode="0.0000"/>
    <numFmt numFmtId="199" formatCode="_(* #,##0.0_);_(* \(#,##0.0\);_(* &quot;-&quot;?_);_(@_)"/>
    <numFmt numFmtId="200" formatCode="0.000000"/>
    <numFmt numFmtId="201" formatCode="0.0000000"/>
    <numFmt numFmtId="202" formatCode="0.00000"/>
    <numFmt numFmtId="203" formatCode="0.000000000000"/>
    <numFmt numFmtId="204" formatCode="0.00000000000"/>
    <numFmt numFmtId="205" formatCode="0.0000000000"/>
    <numFmt numFmtId="206" formatCode="0.000000000"/>
    <numFmt numFmtId="207" formatCode="0.00000000"/>
    <numFmt numFmtId="208" formatCode="[$₹-4009]\ #,##0.00"/>
    <numFmt numFmtId="209" formatCode="0.0%"/>
    <numFmt numFmtId="210" formatCode="_(* #,##0.00_);_(* \(#,##0.00\);_(* \-??_);_(@_)"/>
    <numFmt numFmtId="211" formatCode="_ * #,##0.00_ ;_ * \-#,##0.00_ ;_ * \-??_ ;_ @_ "/>
    <numFmt numFmtId="212" formatCode="[$-4009]dd\ mmmm\ yyyy"/>
    <numFmt numFmtId="213" formatCode="&quot;₹&quot;\ #,##0.00"/>
    <numFmt numFmtId="214" formatCode="_-&quot;£&quot;* #,##0_-;\-&quot;£&quot;* #,##0_-;_-&quot;£&quot;* &quot;-&quot;_-;_-@_-"/>
    <numFmt numFmtId="215" formatCode="_-* #,##0_-;\-* #,##0_-;_-* &quot;-&quot;_-;_-@_-"/>
    <numFmt numFmtId="216" formatCode="_-&quot;£&quot;* #,##0.00_-;\-&quot;£&quot;* #,##0.00_-;_-&quot;£&quot;* &quot;-&quot;??_-;_-@_-"/>
    <numFmt numFmtId="217" formatCode="_-* #,##0.00_-;\-* #,##0.00_-;_-* &quot;-&quot;??_-;_-@_-"/>
    <numFmt numFmtId="218" formatCode="##\ ##\ ##\ ###"/>
    <numFmt numFmtId="219" formatCode="[&gt;=10000000]#\,##\,##\,##0;[&gt;=100000]#\,##\,##0;##,##0"/>
    <numFmt numFmtId="220" formatCode="General;;"/>
    <numFmt numFmtId="221" formatCode="#,##0;\-#,##0;"/>
  </numFmts>
  <fonts count="95">
    <font>
      <sz val="10"/>
      <name val="Arial"/>
      <family val="2"/>
    </font>
    <font>
      <sz val="11"/>
      <color indexed="8"/>
      <name val="Calibri"/>
      <family val="2"/>
    </font>
    <font>
      <sz val="10"/>
      <name val="Helv"/>
      <family val="0"/>
    </font>
    <font>
      <sz val="10"/>
      <name val="MS Sans Serif"/>
      <family val="2"/>
    </font>
    <font>
      <sz val="10"/>
      <name val="Mangal"/>
      <family val="2"/>
    </font>
    <font>
      <sz val="12"/>
      <color indexed="8"/>
      <name val="Cambria"/>
      <family val="2"/>
    </font>
    <font>
      <sz val="10"/>
      <color indexed="8"/>
      <name val="Cambria"/>
      <family val="2"/>
    </font>
    <font>
      <sz val="10"/>
      <name val="Courier New"/>
      <family val="3"/>
    </font>
    <font>
      <sz val="11"/>
      <color indexed="8"/>
      <name val="Arial"/>
      <family val="2"/>
    </font>
    <font>
      <sz val="10"/>
      <color indexed="8"/>
      <name val="Arial"/>
      <family val="2"/>
    </font>
    <font>
      <b/>
      <sz val="10"/>
      <name val="Times New Roman"/>
      <family val="1"/>
    </font>
    <font>
      <sz val="11"/>
      <name val="Times New Roman"/>
      <family val="1"/>
    </font>
    <font>
      <b/>
      <sz val="11"/>
      <name val="Times New Roman"/>
      <family val="1"/>
    </font>
    <font>
      <sz val="11"/>
      <color indexed="8"/>
      <name val="Times New Roman"/>
      <family val="1"/>
    </font>
    <font>
      <sz val="10"/>
      <name val="Times New Roman"/>
      <family val="1"/>
    </font>
    <font>
      <b/>
      <sz val="11"/>
      <color indexed="8"/>
      <name val="Times New Roman"/>
      <family val="1"/>
    </font>
    <font>
      <sz val="12"/>
      <name val="Times New Roman"/>
      <family val="1"/>
    </font>
    <font>
      <b/>
      <sz val="12"/>
      <name val="Times New Roman"/>
      <family val="1"/>
    </font>
    <font>
      <b/>
      <sz val="14"/>
      <name val="Arial"/>
      <family val="2"/>
    </font>
    <font>
      <sz val="16"/>
      <name val="Arial"/>
      <family val="2"/>
    </font>
    <font>
      <b/>
      <sz val="16"/>
      <name val="Arial"/>
      <family val="2"/>
    </font>
    <font>
      <b/>
      <sz val="14"/>
      <name val="Times New Roman"/>
      <family val="1"/>
    </font>
    <font>
      <sz val="14"/>
      <name val="Times New Roman"/>
      <family val="1"/>
    </font>
    <font>
      <b/>
      <sz val="12"/>
      <color indexed="8"/>
      <name val="Times New Roman"/>
      <family val="1"/>
    </font>
    <font>
      <sz val="12"/>
      <color indexed="8"/>
      <name val="Times New Roman"/>
      <family val="1"/>
    </font>
    <font>
      <b/>
      <u val="single"/>
      <sz val="10"/>
      <name val="Times New Roman"/>
      <family val="1"/>
    </font>
    <font>
      <sz val="10"/>
      <name val="Lucida Sans"/>
      <family val="2"/>
    </font>
    <font>
      <u val="single"/>
      <sz val="10"/>
      <color indexed="12"/>
      <name val="Arial"/>
      <family val="2"/>
    </font>
    <font>
      <u val="single"/>
      <sz val="12"/>
      <color indexed="12"/>
      <name val="Calibri"/>
      <family val="2"/>
    </font>
    <font>
      <sz val="12"/>
      <color indexed="8"/>
      <name val="Calibri"/>
      <family val="2"/>
    </font>
    <font>
      <sz val="11"/>
      <name val="Lucida Sans"/>
      <family val="2"/>
    </font>
    <font>
      <b/>
      <sz val="14"/>
      <name val="Calibri Light"/>
      <family val="2"/>
    </font>
    <font>
      <b/>
      <sz val="13"/>
      <color indexed="8"/>
      <name val="Calibri Light"/>
      <family val="2"/>
    </font>
    <font>
      <sz val="13"/>
      <name val="Calibri"/>
      <family val="2"/>
    </font>
    <font>
      <b/>
      <sz val="13"/>
      <name val="Times New Roman"/>
      <family val="1"/>
    </font>
    <font>
      <i/>
      <sz val="11"/>
      <name val="Times New Roman"/>
      <family val="1"/>
    </font>
    <font>
      <sz val="13"/>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10"/>
      <name val="Arial"/>
      <family val="2"/>
    </font>
    <font>
      <sz val="16"/>
      <color indexed="36"/>
      <name val="Arial"/>
      <family val="2"/>
    </font>
    <font>
      <sz val="16"/>
      <color indexed="30"/>
      <name val="Arial"/>
      <family val="2"/>
    </font>
    <font>
      <sz val="16"/>
      <color indexed="51"/>
      <name val="Arial"/>
      <family val="2"/>
    </font>
    <font>
      <b/>
      <sz val="10"/>
      <color indexed="8"/>
      <name val="Times New Roman"/>
      <family val="1"/>
    </font>
    <font>
      <sz val="10"/>
      <color indexed="63"/>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FF0000"/>
      <name val="Arial"/>
      <family val="2"/>
    </font>
    <font>
      <sz val="16"/>
      <color rgb="FF7030A0"/>
      <name val="Arial"/>
      <family val="2"/>
    </font>
    <font>
      <sz val="16"/>
      <color rgb="FF0070C0"/>
      <name val="Arial"/>
      <family val="2"/>
    </font>
    <font>
      <sz val="16"/>
      <color rgb="FFFFC000"/>
      <name val="Arial"/>
      <family val="2"/>
    </font>
    <font>
      <b/>
      <sz val="11"/>
      <color rgb="FF000000"/>
      <name val="Times New Roman"/>
      <family val="1"/>
    </font>
    <font>
      <sz val="12"/>
      <color theme="1"/>
      <name val="Times New Roman"/>
      <family val="1"/>
    </font>
    <font>
      <sz val="11"/>
      <color theme="1"/>
      <name val="Times New Roman"/>
      <family val="1"/>
    </font>
    <font>
      <b/>
      <sz val="11"/>
      <color theme="1"/>
      <name val="Times New Roman"/>
      <family val="1"/>
    </font>
    <font>
      <sz val="11"/>
      <color rgb="FF000000"/>
      <name val="Times New Roman"/>
      <family val="1"/>
    </font>
    <font>
      <b/>
      <sz val="10"/>
      <color rgb="FF000000"/>
      <name val="Times New Roman"/>
      <family val="1"/>
    </font>
    <font>
      <sz val="10"/>
      <color rgb="FF222222"/>
      <name val="Times New Roman"/>
      <family val="1"/>
    </font>
    <font>
      <sz val="10"/>
      <color rgb="FF000000"/>
      <name val="Times New Roman"/>
      <family val="1"/>
    </font>
    <font>
      <sz val="10"/>
      <color theme="1"/>
      <name val="Times New Roman"/>
      <family val="1"/>
    </font>
    <font>
      <b/>
      <sz val="10"/>
      <color theme="1"/>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92D050"/>
        <bgColor indexed="64"/>
      </patternFill>
    </fill>
    <fill>
      <patternFill patternType="solid">
        <fgColor rgb="FFCCC0DA"/>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ck">
        <color indexed="8"/>
      </left>
      <right style="thick">
        <color indexed="8"/>
      </right>
      <top style="thick">
        <color indexed="8"/>
      </top>
      <bottom style="thick">
        <color indexed="8"/>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medium"/>
      <right style="thin"/>
      <top style="thin"/>
      <bottom style="thin"/>
    </border>
    <border>
      <left style="thin"/>
      <right/>
      <top/>
      <bottom/>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1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1"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0" fillId="0" borderId="0">
      <alignment/>
      <protection/>
    </xf>
    <xf numFmtId="0" fontId="0" fillId="0" borderId="0">
      <alignment/>
      <protection/>
    </xf>
    <xf numFmtId="0" fontId="0" fillId="0" borderId="0" applyFill="0" applyBorder="0">
      <alignment vertical="center"/>
      <protection/>
    </xf>
    <xf numFmtId="0" fontId="64" fillId="27" borderId="0" applyNumberFormat="0" applyBorder="0" applyAlignment="0" applyProtection="0"/>
    <xf numFmtId="0" fontId="65" fillId="28" borderId="1" applyNumberFormat="0" applyAlignment="0" applyProtection="0"/>
    <xf numFmtId="0" fontId="66" fillId="29" borderId="2" applyNumberFormat="0" applyAlignment="0" applyProtection="0"/>
    <xf numFmtId="17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0" fillId="0" borderId="0" applyFont="0" applyFill="0" applyBorder="0" applyAlignment="0" applyProtection="0"/>
    <xf numFmtId="167" fontId="0" fillId="0" borderId="0" applyFont="0" applyFill="0" applyBorder="0" applyAlignment="0" applyProtection="0"/>
    <xf numFmtId="171" fontId="1" fillId="0" borderId="0" applyFont="0" applyFill="0" applyBorder="0" applyAlignment="0" applyProtection="0"/>
    <xf numFmtId="185" fontId="4"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0" fontId="26" fillId="0" borderId="0" applyFill="0" applyBorder="0" applyAlignment="0" applyProtection="0"/>
    <xf numFmtId="185" fontId="4" fillId="0" borderId="0" applyFill="0" applyBorder="0" applyAlignment="0" applyProtection="0"/>
    <xf numFmtId="211" fontId="26" fillId="0" borderId="0" applyFill="0" applyBorder="0" applyAlignment="0" applyProtection="0"/>
    <xf numFmtId="5" fontId="62" fillId="0" borderId="0" applyFont="0" applyFill="0" applyBorder="0" applyAlignment="0" applyProtection="0"/>
    <xf numFmtId="171" fontId="0" fillId="0" borderId="0" applyFont="0" applyFill="0" applyBorder="0" applyAlignment="0" applyProtection="0"/>
    <xf numFmtId="178" fontId="0" fillId="0" borderId="0" applyFill="0" applyBorder="0" applyAlignment="0" applyProtection="0"/>
    <xf numFmtId="171" fontId="62" fillId="0" borderId="0" applyFont="0" applyFill="0" applyBorder="0" applyAlignment="0" applyProtection="0"/>
    <xf numFmtId="171" fontId="1" fillId="0" borderId="0" applyFont="0" applyFill="0" applyBorder="0" applyAlignment="0" applyProtection="0"/>
    <xf numFmtId="171" fontId="62" fillId="0" borderId="0" applyFont="0" applyFill="0" applyBorder="0" applyAlignment="0" applyProtection="0"/>
    <xf numFmtId="210" fontId="26" fillId="0" borderId="0" applyFill="0" applyBorder="0" applyAlignment="0" applyProtection="0"/>
    <xf numFmtId="210" fontId="26" fillId="0" borderId="0" applyFill="0" applyBorder="0" applyAlignment="0" applyProtection="0"/>
    <xf numFmtId="217"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6" fontId="4" fillId="0" borderId="0" applyFill="0" applyBorder="0" applyAlignment="0" applyProtection="0"/>
    <xf numFmtId="0" fontId="1" fillId="0" borderId="0">
      <alignment/>
      <protection/>
    </xf>
    <xf numFmtId="0" fontId="1" fillId="0" borderId="0" applyBorder="0" applyProtection="0">
      <alignment/>
    </xf>
    <xf numFmtId="0" fontId="1" fillId="0" borderId="0" applyBorder="0" applyProtection="0">
      <alignment/>
    </xf>
    <xf numFmtId="0" fontId="1" fillId="0" borderId="0">
      <alignment/>
      <protection/>
    </xf>
    <xf numFmtId="0" fontId="1"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74" fillId="31" borderId="1" applyNumberFormat="0" applyAlignment="0" applyProtection="0"/>
    <xf numFmtId="0" fontId="75" fillId="0" borderId="6" applyNumberFormat="0" applyFill="0" applyAlignment="0" applyProtection="0"/>
    <xf numFmtId="0" fontId="76"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1" fillId="0" borderId="0">
      <alignment/>
      <protection/>
    </xf>
    <xf numFmtId="0" fontId="9" fillId="0" borderId="0" applyBorder="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29" fillId="0" borderId="0">
      <alignment/>
      <protection/>
    </xf>
    <xf numFmtId="0" fontId="8" fillId="0" borderId="0">
      <alignment/>
      <protection/>
    </xf>
    <xf numFmtId="0" fontId="0" fillId="0" borderId="0">
      <alignment/>
      <protection/>
    </xf>
    <xf numFmtId="0" fontId="1"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1" fillId="0" borderId="0">
      <alignment/>
      <protection/>
    </xf>
    <xf numFmtId="0" fontId="1" fillId="0" borderId="0">
      <alignment/>
      <protection/>
    </xf>
    <xf numFmtId="0" fontId="0" fillId="33" borderId="7" applyNumberFormat="0" applyFont="0" applyAlignment="0" applyProtection="0"/>
    <xf numFmtId="0" fontId="77" fillId="28"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7" fillId="0" borderId="0">
      <alignment/>
      <protection/>
    </xf>
    <xf numFmtId="0" fontId="2" fillId="0" borderId="0">
      <alignment/>
      <protection/>
    </xf>
    <xf numFmtId="0" fontId="0" fillId="0" borderId="0">
      <alignment/>
      <protection/>
    </xf>
    <xf numFmtId="0" fontId="0" fillId="0" borderId="0">
      <alignment/>
      <protection/>
    </xf>
    <xf numFmtId="0" fontId="4" fillId="0" borderId="9">
      <alignment/>
      <protection/>
    </xf>
    <xf numFmtId="0" fontId="0" fillId="0" borderId="0">
      <alignment/>
      <protection/>
    </xf>
    <xf numFmtId="0" fontId="78" fillId="0" borderId="0" applyNumberFormat="0" applyFill="0" applyBorder="0" applyAlignment="0" applyProtection="0"/>
    <xf numFmtId="0" fontId="79" fillId="0" borderId="10" applyNumberFormat="0" applyFill="0" applyAlignment="0" applyProtection="0"/>
    <xf numFmtId="0" fontId="80" fillId="0" borderId="0" applyNumberFormat="0" applyFill="0" applyBorder="0" applyAlignment="0" applyProtection="0"/>
  </cellStyleXfs>
  <cellXfs count="394">
    <xf numFmtId="0" fontId="0" fillId="0" borderId="0" xfId="0" applyAlignment="1">
      <alignment/>
    </xf>
    <xf numFmtId="0" fontId="10" fillId="0" borderId="0" xfId="0" applyFont="1" applyFill="1" applyAlignment="1">
      <alignment vertical="center"/>
    </xf>
    <xf numFmtId="0" fontId="11" fillId="0" borderId="0" xfId="0" applyFont="1" applyAlignment="1">
      <alignment vertical="center"/>
    </xf>
    <xf numFmtId="0" fontId="12"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1" fontId="11"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0" borderId="0" xfId="0" applyFont="1" applyFill="1" applyAlignment="1">
      <alignment vertical="center"/>
    </xf>
    <xf numFmtId="0" fontId="11" fillId="0" borderId="11" xfId="0" applyFont="1" applyFill="1" applyBorder="1" applyAlignment="1">
      <alignment horizontal="left" vertical="top" wrapText="1"/>
    </xf>
    <xf numFmtId="0" fontId="11" fillId="0" borderId="11" xfId="0" applyNumberFormat="1" applyFont="1" applyFill="1" applyBorder="1" applyAlignment="1">
      <alignment horizontal="center" vertical="center"/>
    </xf>
    <xf numFmtId="0" fontId="19" fillId="0" borderId="11" xfId="0" applyFont="1" applyBorder="1" applyAlignment="1">
      <alignment wrapText="1"/>
    </xf>
    <xf numFmtId="0" fontId="19" fillId="0" borderId="0" xfId="0" applyFont="1" applyAlignment="1">
      <alignment/>
    </xf>
    <xf numFmtId="0" fontId="20" fillId="0" borderId="11" xfId="0" applyFont="1" applyBorder="1" applyAlignment="1">
      <alignment horizontal="center" vertical="center"/>
    </xf>
    <xf numFmtId="0" fontId="20" fillId="0" borderId="11" xfId="0" applyFont="1" applyBorder="1" applyAlignment="1">
      <alignment horizontal="center" vertical="center" wrapText="1"/>
    </xf>
    <xf numFmtId="0" fontId="19" fillId="0" borderId="11" xfId="0" applyFont="1" applyBorder="1" applyAlignment="1">
      <alignment horizontal="center" vertical="center"/>
    </xf>
    <xf numFmtId="0" fontId="19" fillId="0" borderId="11" xfId="0" applyFont="1" applyBorder="1" applyAlignment="1">
      <alignment horizontal="left" vertical="top" wrapText="1"/>
    </xf>
    <xf numFmtId="178" fontId="19" fillId="0" borderId="11" xfId="47" applyNumberFormat="1" applyFont="1" applyBorder="1" applyAlignment="1">
      <alignment horizontal="center" vertical="center"/>
    </xf>
    <xf numFmtId="0" fontId="19" fillId="0" borderId="11" xfId="0" applyFont="1" applyBorder="1" applyAlignment="1">
      <alignment horizontal="left" vertical="center" wrapText="1"/>
    </xf>
    <xf numFmtId="178" fontId="19" fillId="0" borderId="11" xfId="0" applyNumberFormat="1" applyFont="1" applyBorder="1" applyAlignment="1">
      <alignment horizontal="left" vertical="center"/>
    </xf>
    <xf numFmtId="0" fontId="19" fillId="0" borderId="11" xfId="0" applyFont="1" applyBorder="1" applyAlignment="1">
      <alignment/>
    </xf>
    <xf numFmtId="0" fontId="19" fillId="0" borderId="11" xfId="0" applyFont="1" applyFill="1" applyBorder="1" applyAlignment="1">
      <alignment horizontal="left" vertical="center" wrapText="1"/>
    </xf>
    <xf numFmtId="178" fontId="19" fillId="0" borderId="11" xfId="47" applyNumberFormat="1" applyFont="1" applyFill="1" applyBorder="1" applyAlignment="1">
      <alignment horizontal="left" vertical="center" wrapText="1"/>
    </xf>
    <xf numFmtId="0" fontId="20" fillId="0" borderId="11" xfId="0" applyFont="1" applyFill="1" applyBorder="1" applyAlignment="1">
      <alignment horizontal="center" vertical="center" wrapText="1"/>
    </xf>
    <xf numFmtId="178" fontId="20" fillId="0" borderId="11" xfId="0" applyNumberFormat="1" applyFont="1" applyFill="1" applyBorder="1" applyAlignment="1">
      <alignment horizontal="left" vertical="center" wrapText="1"/>
    </xf>
    <xf numFmtId="178" fontId="19" fillId="0" borderId="11" xfId="0" applyNumberFormat="1" applyFont="1" applyFill="1" applyBorder="1" applyAlignment="1">
      <alignment horizontal="left" vertical="center" wrapText="1"/>
    </xf>
    <xf numFmtId="171" fontId="19" fillId="0" borderId="11" xfId="47" applyFont="1" applyBorder="1" applyAlignment="1">
      <alignment horizontal="center" vertical="center"/>
    </xf>
    <xf numFmtId="171" fontId="19" fillId="0" borderId="0" xfId="0" applyNumberFormat="1" applyFont="1" applyAlignment="1">
      <alignment horizontal="center" vertical="center"/>
    </xf>
    <xf numFmtId="0" fontId="19" fillId="0" borderId="0" xfId="0" applyFont="1" applyAlignment="1">
      <alignment horizontal="center" vertical="center"/>
    </xf>
    <xf numFmtId="178" fontId="19" fillId="34" borderId="11" xfId="47" applyNumberFormat="1" applyFont="1" applyFill="1" applyBorder="1" applyAlignment="1">
      <alignment horizontal="center" vertical="center"/>
    </xf>
    <xf numFmtId="178" fontId="20" fillId="35" borderId="11" xfId="0" applyNumberFormat="1" applyFont="1" applyFill="1" applyBorder="1" applyAlignment="1">
      <alignment horizontal="left" vertical="center" wrapText="1"/>
    </xf>
    <xf numFmtId="178" fontId="81" fillId="0" borderId="11" xfId="47" applyNumberFormat="1" applyFont="1" applyBorder="1" applyAlignment="1">
      <alignment vertical="center"/>
    </xf>
    <xf numFmtId="178" fontId="82" fillId="0" borderId="11" xfId="47" applyNumberFormat="1" applyFont="1" applyFill="1" applyBorder="1" applyAlignment="1">
      <alignment horizontal="left" vertical="center" wrapText="1"/>
    </xf>
    <xf numFmtId="178" fontId="83" fillId="0" borderId="11" xfId="47" applyNumberFormat="1" applyFont="1" applyFill="1" applyBorder="1" applyAlignment="1">
      <alignment horizontal="left" vertical="center" wrapText="1"/>
    </xf>
    <xf numFmtId="178" fontId="84" fillId="0" borderId="11" xfId="47" applyNumberFormat="1" applyFont="1" applyBorder="1" applyAlignment="1">
      <alignment vertical="center"/>
    </xf>
    <xf numFmtId="178" fontId="19" fillId="0" borderId="0" xfId="0" applyNumberFormat="1" applyFont="1" applyAlignment="1">
      <alignment/>
    </xf>
    <xf numFmtId="0" fontId="11" fillId="36" borderId="11" xfId="183" applyNumberFormat="1" applyFont="1" applyFill="1" applyBorder="1" applyAlignment="1" applyProtection="1">
      <alignment horizontal="center" vertical="center"/>
      <protection/>
    </xf>
    <xf numFmtId="0" fontId="11" fillId="36" borderId="11" xfId="0" applyFont="1" applyFill="1" applyBorder="1" applyAlignment="1">
      <alignment horizontal="left" vertical="top" wrapText="1"/>
    </xf>
    <xf numFmtId="0" fontId="11" fillId="0" borderId="0" xfId="0" applyFont="1" applyFill="1" applyAlignment="1">
      <alignment horizontal="center" vertical="center"/>
    </xf>
    <xf numFmtId="0" fontId="11" fillId="0" borderId="0" xfId="0" applyFont="1" applyFill="1" applyAlignment="1">
      <alignment horizontal="left" vertical="center" wrapText="1"/>
    </xf>
    <xf numFmtId="0" fontId="12" fillId="0" borderId="11" xfId="0" applyFont="1" applyFill="1" applyBorder="1" applyAlignment="1">
      <alignment horizontal="center" vertical="center"/>
    </xf>
    <xf numFmtId="1" fontId="11" fillId="0" borderId="11" xfId="0" applyNumberFormat="1" applyFont="1" applyFill="1" applyBorder="1" applyAlignment="1">
      <alignment horizontal="center" vertical="center" wrapText="1"/>
    </xf>
    <xf numFmtId="0" fontId="11" fillId="0" borderId="11" xfId="0" applyFont="1" applyFill="1" applyBorder="1" applyAlignment="1">
      <alignment vertical="top" wrapText="1"/>
    </xf>
    <xf numFmtId="0" fontId="11" fillId="0" borderId="11" xfId="0" applyFont="1" applyFill="1" applyBorder="1" applyAlignment="1">
      <alignment horizontal="justify" vertical="top" wrapText="1"/>
    </xf>
    <xf numFmtId="0" fontId="11" fillId="0" borderId="11" xfId="0" applyFont="1" applyFill="1" applyBorder="1" applyAlignment="1">
      <alignment horizontal="justify" vertical="center" wrapText="1"/>
    </xf>
    <xf numFmtId="0" fontId="14" fillId="0" borderId="0" xfId="0" applyFont="1" applyAlignment="1">
      <alignment/>
    </xf>
    <xf numFmtId="0" fontId="10" fillId="0" borderId="0" xfId="0" applyFont="1" applyFill="1" applyAlignment="1">
      <alignment horizontal="center" vertical="center"/>
    </xf>
    <xf numFmtId="0" fontId="17" fillId="0" borderId="11" xfId="0" applyFont="1" applyBorder="1" applyAlignment="1">
      <alignment horizontal="center" vertical="center"/>
    </xf>
    <xf numFmtId="0" fontId="11" fillId="0" borderId="0" xfId="0" applyFont="1" applyAlignment="1">
      <alignment horizontal="center" vertical="center"/>
    </xf>
    <xf numFmtId="0" fontId="14" fillId="0" borderId="0" xfId="0" applyFont="1" applyFill="1" applyAlignment="1">
      <alignment vertical="center"/>
    </xf>
    <xf numFmtId="0" fontId="21" fillId="0" borderId="11" xfId="0" applyFont="1" applyFill="1" applyBorder="1" applyAlignment="1">
      <alignment horizontal="center" vertical="center" wrapText="1"/>
    </xf>
    <xf numFmtId="0" fontId="21" fillId="0" borderId="11" xfId="0" applyFont="1" applyFill="1" applyBorder="1" applyAlignment="1">
      <alignment horizontal="center" vertical="center"/>
    </xf>
    <xf numFmtId="0" fontId="22" fillId="0" borderId="0" xfId="0" applyFont="1" applyAlignment="1">
      <alignment/>
    </xf>
    <xf numFmtId="0" fontId="21" fillId="0" borderId="11" xfId="0" applyFont="1" applyBorder="1" applyAlignment="1">
      <alignment horizontal="center" vertical="center"/>
    </xf>
    <xf numFmtId="171" fontId="21" fillId="0" borderId="12" xfId="47" applyFont="1" applyBorder="1" applyAlignment="1">
      <alignment horizontal="right" vertical="center"/>
    </xf>
    <xf numFmtId="171" fontId="21" fillId="0" borderId="11" xfId="47" applyFont="1" applyBorder="1" applyAlignment="1">
      <alignment horizontal="center" vertical="center"/>
    </xf>
    <xf numFmtId="43" fontId="22" fillId="0" borderId="11" xfId="0" applyNumberFormat="1" applyFont="1" applyBorder="1" applyAlignment="1">
      <alignment horizontal="center" vertical="center"/>
    </xf>
    <xf numFmtId="0" fontId="21" fillId="0" borderId="11" xfId="0" applyFont="1" applyBorder="1" applyAlignment="1">
      <alignment horizontal="center"/>
    </xf>
    <xf numFmtId="0" fontId="22" fillId="0" borderId="11" xfId="0" applyFont="1" applyBorder="1" applyAlignment="1">
      <alignment horizontal="center" vertical="center"/>
    </xf>
    <xf numFmtId="0" fontId="14" fillId="0" borderId="11" xfId="0" applyFont="1" applyBorder="1" applyAlignment="1">
      <alignment horizontal="center" vertical="center"/>
    </xf>
    <xf numFmtId="0" fontId="14" fillId="17" borderId="11" xfId="0" applyFont="1" applyFill="1" applyBorder="1" applyAlignment="1">
      <alignment horizontal="center" vertical="center"/>
    </xf>
    <xf numFmtId="0" fontId="14" fillId="0" borderId="0" xfId="0" applyFont="1" applyAlignment="1">
      <alignment horizontal="center" vertical="center"/>
    </xf>
    <xf numFmtId="171" fontId="21" fillId="17" borderId="11" xfId="47" applyFont="1" applyFill="1" applyBorder="1" applyAlignment="1">
      <alignment vertical="center"/>
    </xf>
    <xf numFmtId="171" fontId="21" fillId="17" borderId="12" xfId="47" applyFont="1" applyFill="1" applyBorder="1" applyAlignment="1">
      <alignment vertical="center"/>
    </xf>
    <xf numFmtId="0" fontId="11" fillId="0" borderId="11" xfId="0" applyFont="1" applyFill="1" applyBorder="1" applyAlignment="1">
      <alignment horizontal="left" vertical="center" wrapText="1"/>
    </xf>
    <xf numFmtId="0" fontId="11" fillId="0" borderId="11" xfId="0" applyFont="1" applyBorder="1" applyAlignment="1">
      <alignment vertical="center" wrapText="1"/>
    </xf>
    <xf numFmtId="0" fontId="11" fillId="0" borderId="11" xfId="0" applyFont="1" applyBorder="1" applyAlignment="1">
      <alignment horizontal="left" vertical="center" wrapText="1"/>
    </xf>
    <xf numFmtId="0" fontId="85" fillId="0" borderId="11" xfId="0" applyFont="1" applyBorder="1" applyAlignment="1">
      <alignment horizontal="center" vertical="center" wrapText="1"/>
    </xf>
    <xf numFmtId="0" fontId="85" fillId="0" borderId="11" xfId="0" applyFont="1" applyBorder="1" applyAlignment="1">
      <alignment vertical="center" wrapText="1"/>
    </xf>
    <xf numFmtId="0" fontId="16" fillId="0" borderId="0" xfId="0" applyFont="1" applyAlignment="1">
      <alignment vertical="top"/>
    </xf>
    <xf numFmtId="0" fontId="16" fillId="0" borderId="0" xfId="0" applyFont="1" applyBorder="1" applyAlignment="1">
      <alignment vertical="top"/>
    </xf>
    <xf numFmtId="0" fontId="16" fillId="0" borderId="0" xfId="0" applyFont="1" applyBorder="1" applyAlignment="1">
      <alignment horizontal="center" vertical="center"/>
    </xf>
    <xf numFmtId="0" fontId="16" fillId="0" borderId="0" xfId="0" applyFont="1" applyBorder="1" applyAlignment="1">
      <alignment vertical="center"/>
    </xf>
    <xf numFmtId="0" fontId="14" fillId="0" borderId="0" xfId="0" applyFont="1" applyBorder="1" applyAlignment="1">
      <alignment/>
    </xf>
    <xf numFmtId="0" fontId="14" fillId="0" borderId="0" xfId="0" applyFont="1" applyBorder="1" applyAlignment="1">
      <alignment horizontal="center" vertical="center"/>
    </xf>
    <xf numFmtId="0" fontId="10" fillId="0" borderId="0" xfId="0" applyFont="1" applyAlignment="1">
      <alignment/>
    </xf>
    <xf numFmtId="0" fontId="25" fillId="0" borderId="0" xfId="0" applyFont="1" applyAlignment="1">
      <alignment/>
    </xf>
    <xf numFmtId="0" fontId="10" fillId="0" borderId="0" xfId="0" applyFont="1" applyAlignment="1">
      <alignment horizontal="center" vertical="center"/>
    </xf>
    <xf numFmtId="0" fontId="14" fillId="0" borderId="0" xfId="0" applyFont="1" applyAlignment="1">
      <alignment horizontal="right" vertical="center"/>
    </xf>
    <xf numFmtId="0" fontId="14" fillId="0" borderId="0" xfId="0" applyFont="1" applyAlignment="1">
      <alignment horizontal="right"/>
    </xf>
    <xf numFmtId="0" fontId="25" fillId="37" borderId="0" xfId="0" applyFont="1" applyFill="1" applyAlignment="1">
      <alignment/>
    </xf>
    <xf numFmtId="0" fontId="14" fillId="37" borderId="0" xfId="0" applyFont="1" applyFill="1" applyAlignment="1">
      <alignment/>
    </xf>
    <xf numFmtId="0" fontId="25" fillId="0" borderId="0" xfId="0" applyFont="1" applyFill="1" applyAlignment="1">
      <alignment/>
    </xf>
    <xf numFmtId="4" fontId="14" fillId="0" borderId="0" xfId="0" applyNumberFormat="1" applyFont="1" applyAlignment="1">
      <alignment horizontal="center" vertical="center"/>
    </xf>
    <xf numFmtId="210" fontId="30" fillId="0" borderId="0" xfId="70" applyFont="1" applyAlignment="1">
      <alignment horizontal="center" vertical="center"/>
    </xf>
    <xf numFmtId="0" fontId="11" fillId="36" borderId="0" xfId="0" applyFont="1" applyFill="1" applyAlignment="1">
      <alignment vertical="center"/>
    </xf>
    <xf numFmtId="0" fontId="16" fillId="36" borderId="11" xfId="183" applyNumberFormat="1" applyFont="1" applyFill="1" applyBorder="1" applyAlignment="1" applyProtection="1">
      <alignment horizontal="center" vertical="center"/>
      <protection/>
    </xf>
    <xf numFmtId="0" fontId="11" fillId="36" borderId="11" xfId="58" applyNumberFormat="1" applyFont="1" applyFill="1" applyBorder="1" applyAlignment="1" applyProtection="1">
      <alignment horizontal="center" vertical="center" wrapText="1"/>
      <protection/>
    </xf>
    <xf numFmtId="1" fontId="11" fillId="36" borderId="11" xfId="58" applyNumberFormat="1" applyFont="1" applyFill="1" applyBorder="1" applyAlignment="1" applyProtection="1">
      <alignment horizontal="center" vertical="center" wrapText="1"/>
      <protection/>
    </xf>
    <xf numFmtId="1" fontId="11" fillId="36" borderId="11" xfId="0" applyNumberFormat="1" applyFont="1" applyFill="1" applyBorder="1" applyAlignment="1">
      <alignment horizontal="center" vertical="center" wrapText="1"/>
    </xf>
    <xf numFmtId="1" fontId="11" fillId="36" borderId="11" xfId="0" applyNumberFormat="1" applyFont="1" applyFill="1" applyBorder="1" applyAlignment="1">
      <alignment horizontal="center" vertical="center"/>
    </xf>
    <xf numFmtId="0" fontId="11" fillId="36" borderId="11" xfId="0" applyNumberFormat="1" applyFont="1" applyFill="1" applyBorder="1" applyAlignment="1">
      <alignment horizontal="center" vertical="center"/>
    </xf>
    <xf numFmtId="0" fontId="12" fillId="0" borderId="11" xfId="0" applyFont="1" applyFill="1" applyBorder="1" applyAlignment="1">
      <alignment horizontal="left" vertical="center"/>
    </xf>
    <xf numFmtId="1" fontId="86" fillId="0" borderId="11" xfId="0" applyNumberFormat="1" applyFont="1" applyFill="1" applyBorder="1" applyAlignment="1">
      <alignment horizontal="center" vertical="center" wrapText="1"/>
    </xf>
    <xf numFmtId="1" fontId="16" fillId="0" borderId="11" xfId="0" applyNumberFormat="1" applyFont="1" applyFill="1" applyBorder="1" applyAlignment="1">
      <alignment horizontal="center" vertical="center" wrapText="1"/>
    </xf>
    <xf numFmtId="0" fontId="13" fillId="0" borderId="11" xfId="0" applyFont="1" applyFill="1" applyBorder="1" applyAlignment="1">
      <alignment horizontal="left" vertical="center" wrapText="1"/>
    </xf>
    <xf numFmtId="0" fontId="11" fillId="0" borderId="11" xfId="143" applyFont="1" applyBorder="1" applyAlignment="1">
      <alignment horizontal="justify" vertical="justify" wrapText="1"/>
      <protection/>
    </xf>
    <xf numFmtId="0" fontId="87" fillId="0" borderId="11" xfId="0" applyFont="1" applyBorder="1" applyAlignment="1">
      <alignment horizontal="justify" vertical="justify" wrapText="1"/>
    </xf>
    <xf numFmtId="0" fontId="88" fillId="0" borderId="11" xfId="0" applyFont="1" applyBorder="1" applyAlignment="1">
      <alignment horizontal="justify" vertical="justify"/>
    </xf>
    <xf numFmtId="0" fontId="88" fillId="0" borderId="11" xfId="0" applyFont="1" applyBorder="1" applyAlignment="1">
      <alignment horizontal="justify" vertical="justify" wrapText="1"/>
    </xf>
    <xf numFmtId="0" fontId="87" fillId="0" borderId="11" xfId="0" applyFont="1" applyBorder="1" applyAlignment="1">
      <alignment wrapText="1"/>
    </xf>
    <xf numFmtId="0" fontId="13" fillId="0" borderId="11" xfId="188" applyFont="1" applyBorder="1" applyAlignment="1">
      <alignment horizontal="justify" vertical="justify" wrapText="1"/>
      <protection/>
    </xf>
    <xf numFmtId="0" fontId="87" fillId="0" borderId="11" xfId="0" applyFont="1" applyBorder="1" applyAlignment="1">
      <alignment horizontal="left" vertical="center" wrapText="1"/>
    </xf>
    <xf numFmtId="0" fontId="87" fillId="0" borderId="13" xfId="0" applyFont="1" applyBorder="1" applyAlignment="1">
      <alignment horizontal="justify" vertical="justify" wrapText="1"/>
    </xf>
    <xf numFmtId="0" fontId="12" fillId="0" borderId="11" xfId="143" applyFont="1" applyBorder="1" applyAlignment="1">
      <alignment horizontal="left" vertical="center" wrapText="1"/>
      <protection/>
    </xf>
    <xf numFmtId="0" fontId="21" fillId="36" borderId="11" xfId="0" applyNumberFormat="1" applyFont="1" applyFill="1" applyBorder="1" applyAlignment="1">
      <alignment horizontal="center" vertical="center"/>
    </xf>
    <xf numFmtId="0" fontId="12" fillId="36" borderId="11" xfId="0" applyNumberFormat="1" applyFont="1" applyFill="1" applyBorder="1" applyAlignment="1">
      <alignment horizontal="center" vertical="center"/>
    </xf>
    <xf numFmtId="0" fontId="11" fillId="36" borderId="14" xfId="0" applyNumberFormat="1" applyFont="1" applyFill="1" applyBorder="1" applyAlignment="1">
      <alignment horizontal="center" vertical="center"/>
    </xf>
    <xf numFmtId="0" fontId="21" fillId="0" borderId="11" xfId="0" applyFont="1" applyFill="1" applyBorder="1" applyAlignment="1">
      <alignment vertical="center"/>
    </xf>
    <xf numFmtId="0" fontId="21" fillId="0" borderId="12" xfId="0" applyFont="1" applyFill="1" applyBorder="1" applyAlignment="1">
      <alignment horizontal="center" vertical="center"/>
    </xf>
    <xf numFmtId="171" fontId="11" fillId="0" borderId="11" xfId="47" applyFont="1" applyFill="1" applyBorder="1" applyAlignment="1">
      <alignment horizontal="center" vertical="center"/>
    </xf>
    <xf numFmtId="178" fontId="11" fillId="36" borderId="0" xfId="0" applyNumberFormat="1" applyFont="1" applyFill="1" applyBorder="1" applyAlignment="1">
      <alignment horizontal="center" vertical="center"/>
    </xf>
    <xf numFmtId="178" fontId="86" fillId="0" borderId="11" xfId="0" applyNumberFormat="1" applyFont="1" applyFill="1" applyBorder="1" applyAlignment="1">
      <alignment horizontal="center" vertical="center" wrapText="1"/>
    </xf>
    <xf numFmtId="178" fontId="11" fillId="0" borderId="11" xfId="0" applyNumberFormat="1" applyFont="1" applyFill="1" applyBorder="1" applyAlignment="1">
      <alignment horizontal="center" vertical="center"/>
    </xf>
    <xf numFmtId="178" fontId="11" fillId="36" borderId="11" xfId="0" applyNumberFormat="1" applyFont="1" applyFill="1" applyBorder="1" applyAlignment="1">
      <alignment horizontal="center" vertical="center"/>
    </xf>
    <xf numFmtId="171" fontId="11" fillId="0" borderId="11" xfId="0" applyNumberFormat="1" applyFont="1" applyFill="1" applyBorder="1" applyAlignment="1">
      <alignment horizontal="center" vertical="center" wrapText="1"/>
    </xf>
    <xf numFmtId="178" fontId="16" fillId="36" borderId="14" xfId="183" applyNumberFormat="1" applyFont="1" applyFill="1" applyBorder="1" applyAlignment="1" applyProtection="1">
      <alignment horizontal="center" vertical="center"/>
      <protection/>
    </xf>
    <xf numFmtId="0" fontId="87" fillId="0" borderId="11" xfId="0" applyFont="1" applyBorder="1" applyAlignment="1">
      <alignment horizontal="center" vertical="center"/>
    </xf>
    <xf numFmtId="0" fontId="11" fillId="0" borderId="11" xfId="143" applyFont="1" applyBorder="1" applyAlignment="1">
      <alignment horizontal="center" vertical="center" wrapText="1"/>
      <protection/>
    </xf>
    <xf numFmtId="0" fontId="87" fillId="0" borderId="14" xfId="0" applyFont="1" applyBorder="1" applyAlignment="1">
      <alignment horizontal="justify" vertical="justify" wrapText="1"/>
    </xf>
    <xf numFmtId="0" fontId="88" fillId="0" borderId="15" xfId="0" applyFont="1" applyBorder="1" applyAlignment="1">
      <alignment horizontal="left" vertical="center"/>
    </xf>
    <xf numFmtId="1" fontId="87" fillId="0" borderId="11" xfId="0" applyNumberFormat="1" applyFont="1" applyBorder="1" applyAlignment="1">
      <alignment horizontal="center" vertical="center"/>
    </xf>
    <xf numFmtId="0" fontId="87" fillId="0" borderId="11" xfId="0" applyFont="1" applyFill="1" applyBorder="1" applyAlignment="1">
      <alignment horizontal="center" vertical="center"/>
    </xf>
    <xf numFmtId="0" fontId="87" fillId="0" borderId="14" xfId="0" applyFont="1" applyBorder="1" applyAlignment="1">
      <alignment horizontal="center" vertical="center"/>
    </xf>
    <xf numFmtId="0" fontId="89" fillId="36" borderId="11" xfId="0" applyFont="1" applyFill="1" applyBorder="1" applyAlignment="1">
      <alignment horizontal="center" vertical="center" wrapText="1"/>
    </xf>
    <xf numFmtId="171" fontId="11" fillId="0" borderId="0" xfId="47" applyFont="1" applyAlignment="1">
      <alignment vertical="center"/>
    </xf>
    <xf numFmtId="0" fontId="89" fillId="0" borderId="11" xfId="0" applyFont="1" applyBorder="1" applyAlignment="1">
      <alignment horizontal="center" vertical="center" wrapText="1"/>
    </xf>
    <xf numFmtId="0" fontId="89" fillId="0" borderId="11" xfId="0" applyFont="1" applyBorder="1" applyAlignment="1">
      <alignment vertical="center" wrapText="1"/>
    </xf>
    <xf numFmtId="0" fontId="90" fillId="0" borderId="11" xfId="0" applyFont="1" applyBorder="1" applyAlignment="1">
      <alignment horizontal="center" vertical="center"/>
    </xf>
    <xf numFmtId="0" fontId="91" fillId="0" borderId="11" xfId="0" applyFont="1" applyBorder="1" applyAlignment="1">
      <alignment horizontal="center" vertical="center"/>
    </xf>
    <xf numFmtId="0" fontId="92" fillId="0" borderId="11" xfId="0" applyFont="1" applyBorder="1" applyAlignment="1">
      <alignment horizontal="left" vertical="center"/>
    </xf>
    <xf numFmtId="0" fontId="92" fillId="0" borderId="11" xfId="0" applyFont="1" applyBorder="1" applyAlignment="1">
      <alignment horizontal="left" vertical="center" wrapText="1"/>
    </xf>
    <xf numFmtId="0" fontId="92" fillId="0" borderId="11" xfId="0" applyFont="1" applyBorder="1" applyAlignment="1">
      <alignment horizontal="center" vertical="center"/>
    </xf>
    <xf numFmtId="0" fontId="93" fillId="0" borderId="11" xfId="0" applyFont="1" applyBorder="1" applyAlignment="1">
      <alignment horizontal="left" vertical="center"/>
    </xf>
    <xf numFmtId="0" fontId="93" fillId="0" borderId="11" xfId="0" applyFont="1" applyBorder="1" applyAlignment="1">
      <alignment horizontal="left" vertical="center" wrapText="1"/>
    </xf>
    <xf numFmtId="0" fontId="12" fillId="0" borderId="11" xfId="0" applyFont="1" applyBorder="1" applyAlignment="1">
      <alignment horizontal="left" vertical="center" wrapText="1"/>
    </xf>
    <xf numFmtId="0" fontId="12" fillId="34" borderId="0" xfId="0" applyFont="1" applyFill="1" applyAlignment="1">
      <alignment horizontal="center" vertical="center"/>
    </xf>
    <xf numFmtId="0" fontId="12" fillId="0" borderId="0" xfId="0" applyFont="1" applyAlignment="1">
      <alignment horizontal="right" vertical="center" wrapText="1"/>
    </xf>
    <xf numFmtId="0" fontId="13" fillId="0" borderId="16" xfId="143" applyFont="1" applyBorder="1" applyAlignment="1">
      <alignment vertical="center"/>
      <protection/>
    </xf>
    <xf numFmtId="0" fontId="13" fillId="0" borderId="0" xfId="143" applyFont="1" applyAlignment="1">
      <alignment vertical="center"/>
      <protection/>
    </xf>
    <xf numFmtId="0" fontId="15" fillId="0" borderId="11" xfId="143" applyFont="1" applyBorder="1" applyAlignment="1">
      <alignment horizontal="center" vertical="center" wrapText="1"/>
      <protection/>
    </xf>
    <xf numFmtId="0" fontId="15" fillId="0" borderId="11" xfId="143" applyFont="1" applyBorder="1" applyAlignment="1">
      <alignment horizontal="center" vertical="top" wrapText="1"/>
      <protection/>
    </xf>
    <xf numFmtId="0" fontId="15" fillId="0" borderId="11" xfId="143" applyFont="1" applyBorder="1" applyAlignment="1">
      <alignment horizontal="center" vertical="center"/>
      <protection/>
    </xf>
    <xf numFmtId="171" fontId="15" fillId="0" borderId="11" xfId="47" applyFont="1" applyFill="1" applyBorder="1" applyAlignment="1">
      <alignment horizontal="center" vertical="center" wrapText="1"/>
    </xf>
    <xf numFmtId="171" fontId="12" fillId="0" borderId="11" xfId="47" applyFont="1" applyFill="1" applyBorder="1" applyAlignment="1">
      <alignment vertical="center" wrapText="1"/>
    </xf>
    <xf numFmtId="0" fontId="15" fillId="0" borderId="11" xfId="143" applyFont="1" applyBorder="1" applyAlignment="1">
      <alignment horizontal="justify" vertical="top" wrapText="1"/>
      <protection/>
    </xf>
    <xf numFmtId="0" fontId="13" fillId="0" borderId="11" xfId="143" applyFont="1" applyBorder="1" applyAlignment="1">
      <alignment horizontal="center" vertical="center"/>
      <protection/>
    </xf>
    <xf numFmtId="0" fontId="13" fillId="0" borderId="11" xfId="143" applyFont="1" applyBorder="1" applyAlignment="1">
      <alignment horizontal="justify" vertical="top" wrapText="1"/>
      <protection/>
    </xf>
    <xf numFmtId="171" fontId="11" fillId="0" borderId="11" xfId="47" applyFont="1" applyFill="1" applyBorder="1" applyAlignment="1">
      <alignment vertical="center"/>
    </xf>
    <xf numFmtId="0" fontId="13" fillId="0" borderId="11" xfId="143" applyFont="1" applyBorder="1" applyAlignment="1">
      <alignment horizontal="justify" vertical="top"/>
      <protection/>
    </xf>
    <xf numFmtId="171" fontId="13" fillId="0" borderId="11" xfId="47" applyFont="1" applyFill="1" applyBorder="1" applyAlignment="1">
      <alignment horizontal="center" vertical="center"/>
    </xf>
    <xf numFmtId="171" fontId="13" fillId="0" borderId="11" xfId="59" applyFont="1" applyFill="1" applyBorder="1" applyAlignment="1">
      <alignment horizontal="center" vertical="center" wrapText="1"/>
    </xf>
    <xf numFmtId="0" fontId="13" fillId="0" borderId="11" xfId="143" applyFont="1" applyBorder="1" applyAlignment="1">
      <alignment horizontal="center" vertical="center" wrapText="1"/>
      <protection/>
    </xf>
    <xf numFmtId="2" fontId="11" fillId="0" borderId="11" xfId="143" applyNumberFormat="1" applyFont="1" applyBorder="1" applyAlignment="1">
      <alignment horizontal="center" vertical="center"/>
      <protection/>
    </xf>
    <xf numFmtId="171" fontId="11" fillId="0" borderId="11" xfId="47" applyFont="1" applyFill="1" applyBorder="1" applyAlignment="1" applyProtection="1">
      <alignment vertical="center"/>
      <protection locked="0"/>
    </xf>
    <xf numFmtId="171" fontId="11" fillId="0" borderId="11" xfId="67" applyFont="1" applyFill="1" applyBorder="1" applyAlignment="1">
      <alignment horizontal="right" vertical="center" wrapText="1"/>
    </xf>
    <xf numFmtId="43" fontId="13" fillId="0" borderId="0" xfId="143" applyNumberFormat="1" applyFont="1" applyAlignment="1">
      <alignment vertical="center"/>
      <protection/>
    </xf>
    <xf numFmtId="2" fontId="11" fillId="0" borderId="11" xfId="143" applyNumberFormat="1" applyFont="1" applyBorder="1" applyAlignment="1">
      <alignment horizontal="center" vertical="center" wrapText="1"/>
      <protection/>
    </xf>
    <xf numFmtId="0" fontId="15" fillId="0" borderId="11" xfId="0" applyFont="1" applyBorder="1" applyAlignment="1">
      <alignment horizontal="center" vertical="center"/>
    </xf>
    <xf numFmtId="0" fontId="15" fillId="0" borderId="11" xfId="0" applyFont="1" applyBorder="1" applyAlignment="1">
      <alignment horizontal="justify" vertical="top" wrapText="1"/>
    </xf>
    <xf numFmtId="0" fontId="13" fillId="0" borderId="11" xfId="0" applyFont="1" applyBorder="1" applyAlignment="1">
      <alignment horizontal="center" vertical="center"/>
    </xf>
    <xf numFmtId="0" fontId="13" fillId="0" borderId="11" xfId="0" applyFont="1" applyBorder="1" applyAlignment="1">
      <alignment horizontal="justify" vertical="top" wrapText="1"/>
    </xf>
    <xf numFmtId="178" fontId="13" fillId="0" borderId="11" xfId="47" applyNumberFormat="1" applyFont="1" applyFill="1" applyBorder="1" applyAlignment="1">
      <alignment horizontal="center" vertical="center"/>
    </xf>
    <xf numFmtId="0" fontId="11" fillId="0" borderId="11" xfId="143" applyFont="1" applyBorder="1" applyAlignment="1">
      <alignment horizontal="justify" vertical="top" wrapText="1"/>
      <protection/>
    </xf>
    <xf numFmtId="0" fontId="11" fillId="0" borderId="11" xfId="143" applyFont="1" applyBorder="1" applyAlignment="1">
      <alignment horizontal="center" vertical="center"/>
      <protection/>
    </xf>
    <xf numFmtId="1" fontId="11" fillId="0" borderId="11" xfId="143" applyNumberFormat="1" applyFont="1" applyBorder="1" applyAlignment="1">
      <alignment horizontal="center" vertical="center"/>
      <protection/>
    </xf>
    <xf numFmtId="0" fontId="11" fillId="0" borderId="0" xfId="143" applyFont="1">
      <alignment/>
      <protection/>
    </xf>
    <xf numFmtId="171" fontId="13" fillId="0" borderId="11" xfId="47" applyFont="1" applyFill="1" applyBorder="1" applyAlignment="1">
      <alignment horizontal="center" vertical="center" wrapText="1"/>
    </xf>
    <xf numFmtId="0" fontId="15" fillId="0" borderId="11" xfId="143" applyFont="1" applyBorder="1" applyAlignment="1">
      <alignment horizontal="justify" vertical="top"/>
      <protection/>
    </xf>
    <xf numFmtId="171" fontId="13" fillId="0" borderId="11" xfId="47" applyFont="1" applyFill="1" applyBorder="1" applyAlignment="1" applyProtection="1">
      <alignment horizontal="center" vertical="center"/>
      <protection/>
    </xf>
    <xf numFmtId="3" fontId="13" fillId="0" borderId="11" xfId="143" applyNumberFormat="1" applyFont="1" applyBorder="1" applyAlignment="1">
      <alignment horizontal="center" vertical="center"/>
      <protection/>
    </xf>
    <xf numFmtId="3" fontId="15" fillId="0" borderId="11" xfId="190" applyNumberFormat="1" applyFont="1" applyBorder="1" applyAlignment="1">
      <alignment horizontal="justify" vertical="top" wrapText="1"/>
      <protection/>
    </xf>
    <xf numFmtId="171" fontId="13" fillId="0" borderId="0" xfId="143" applyNumberFormat="1" applyFont="1" applyAlignment="1">
      <alignment vertical="center"/>
      <protection/>
    </xf>
    <xf numFmtId="3" fontId="15" fillId="0" borderId="11" xfId="143" applyNumberFormat="1" applyFont="1" applyBorder="1" applyAlignment="1">
      <alignment horizontal="center" vertical="center"/>
      <protection/>
    </xf>
    <xf numFmtId="3" fontId="12" fillId="0" borderId="11" xfId="143" applyNumberFormat="1" applyFont="1" applyBorder="1" applyAlignment="1">
      <alignment horizontal="center" vertical="center"/>
      <protection/>
    </xf>
    <xf numFmtId="0" fontId="12" fillId="0" borderId="11" xfId="190" applyFont="1" applyBorder="1" applyAlignment="1">
      <alignment horizontal="justify" vertical="top" wrapText="1"/>
      <protection/>
    </xf>
    <xf numFmtId="1" fontId="11" fillId="0" borderId="11" xfId="143" applyNumberFormat="1" applyFont="1" applyBorder="1" applyAlignment="1">
      <alignment horizontal="center" vertical="center" wrapText="1"/>
      <protection/>
    </xf>
    <xf numFmtId="171" fontId="11" fillId="0" borderId="11" xfId="47" applyFont="1" applyFill="1" applyBorder="1" applyAlignment="1" applyProtection="1">
      <alignment horizontal="center" vertical="center"/>
      <protection locked="0"/>
    </xf>
    <xf numFmtId="171" fontId="11" fillId="0" borderId="11" xfId="143" applyNumberFormat="1" applyFont="1" applyBorder="1" applyAlignment="1">
      <alignment horizontal="center" vertical="center" wrapText="1"/>
      <protection/>
    </xf>
    <xf numFmtId="171" fontId="13" fillId="0" borderId="11" xfId="0" applyNumberFormat="1" applyFont="1" applyBorder="1" applyAlignment="1">
      <alignment horizontal="center" vertical="center" wrapText="1"/>
    </xf>
    <xf numFmtId="0" fontId="13" fillId="0" borderId="0" xfId="143" applyFont="1" applyAlignment="1">
      <alignment vertical="center" wrapText="1"/>
      <protection/>
    </xf>
    <xf numFmtId="171" fontId="13" fillId="0" borderId="11" xfId="47" applyFont="1" applyFill="1" applyBorder="1" applyAlignment="1">
      <alignment vertical="center" wrapText="1"/>
    </xf>
    <xf numFmtId="0" fontId="12" fillId="0" borderId="11" xfId="143" applyFont="1" applyBorder="1" applyAlignment="1">
      <alignment horizontal="center" vertical="top" wrapText="1"/>
      <protection/>
    </xf>
    <xf numFmtId="2" fontId="11" fillId="0" borderId="11" xfId="47" applyNumberFormat="1" applyFont="1" applyFill="1" applyBorder="1" applyAlignment="1">
      <alignment horizontal="center" vertical="center"/>
    </xf>
    <xf numFmtId="0" fontId="11" fillId="0" borderId="0" xfId="143" applyFont="1" applyAlignment="1">
      <alignment vertical="center"/>
      <protection/>
    </xf>
    <xf numFmtId="0" fontId="12" fillId="0" borderId="11" xfId="143" applyFont="1" applyBorder="1" applyAlignment="1">
      <alignment horizontal="left" vertical="top"/>
      <protection/>
    </xf>
    <xf numFmtId="171" fontId="11" fillId="0" borderId="11" xfId="143" applyNumberFormat="1" applyFont="1" applyBorder="1" applyAlignment="1">
      <alignment vertical="center"/>
      <protection/>
    </xf>
    <xf numFmtId="0" fontId="11" fillId="0" borderId="0" xfId="143" applyFont="1" applyAlignment="1">
      <alignment horizontal="center" vertical="center"/>
      <protection/>
    </xf>
    <xf numFmtId="0" fontId="11" fillId="0" borderId="11" xfId="143" applyFont="1" applyBorder="1" applyAlignment="1">
      <alignment horizontal="center" vertical="top" wrapText="1"/>
      <protection/>
    </xf>
    <xf numFmtId="0" fontId="12" fillId="0" borderId="11" xfId="143" applyFont="1" applyBorder="1" applyAlignment="1">
      <alignment horizontal="left" vertical="top" wrapText="1"/>
      <protection/>
    </xf>
    <xf numFmtId="2" fontId="11" fillId="0" borderId="11" xfId="143" applyNumberFormat="1" applyFont="1" applyBorder="1" applyAlignment="1">
      <alignment horizontal="right" vertical="center"/>
      <protection/>
    </xf>
    <xf numFmtId="0" fontId="11" fillId="0" borderId="11" xfId="0" applyFont="1" applyBorder="1" applyAlignment="1">
      <alignment horizontal="justify" vertical="top" wrapText="1"/>
    </xf>
    <xf numFmtId="0" fontId="11" fillId="0" borderId="11" xfId="143" applyFont="1" applyBorder="1" applyAlignment="1">
      <alignment horizontal="left" vertical="top" wrapText="1"/>
      <protection/>
    </xf>
    <xf numFmtId="0" fontId="12" fillId="0" borderId="11" xfId="143" applyFont="1" applyBorder="1" applyAlignment="1">
      <alignment horizontal="center" vertical="center" wrapText="1"/>
      <protection/>
    </xf>
    <xf numFmtId="0" fontId="12" fillId="0" borderId="11" xfId="143" applyFont="1" applyBorder="1" applyAlignment="1">
      <alignment horizontal="center" vertical="center"/>
      <protection/>
    </xf>
    <xf numFmtId="0" fontId="11" fillId="0" borderId="11" xfId="143" applyFont="1" applyBorder="1" applyAlignment="1">
      <alignment horizontal="left" vertical="top"/>
      <protection/>
    </xf>
    <xf numFmtId="2" fontId="13" fillId="0" borderId="0" xfId="143" applyNumberFormat="1" applyFont="1" applyAlignment="1">
      <alignment vertical="center"/>
      <protection/>
    </xf>
    <xf numFmtId="2" fontId="11" fillId="0" borderId="0" xfId="143" applyNumberFormat="1" applyFont="1">
      <alignment/>
      <protection/>
    </xf>
    <xf numFmtId="171" fontId="11" fillId="0" borderId="11" xfId="47" applyFont="1" applyFill="1" applyBorder="1" applyAlignment="1" applyProtection="1">
      <alignment vertical="center"/>
      <protection/>
    </xf>
    <xf numFmtId="0" fontId="11" fillId="0" borderId="11" xfId="190" applyFont="1" applyBorder="1" applyAlignment="1">
      <alignment horizontal="left" vertical="top" wrapText="1"/>
      <protection/>
    </xf>
    <xf numFmtId="2" fontId="11" fillId="0" borderId="11" xfId="47" applyNumberFormat="1" applyFont="1" applyFill="1" applyBorder="1" applyAlignment="1" applyProtection="1">
      <alignment horizontal="center" vertical="center"/>
      <protection/>
    </xf>
    <xf numFmtId="3" fontId="12" fillId="0" borderId="11" xfId="190" applyNumberFormat="1" applyFont="1" applyBorder="1" applyAlignment="1">
      <alignment horizontal="left" vertical="top" wrapText="1"/>
      <protection/>
    </xf>
    <xf numFmtId="0" fontId="13" fillId="0" borderId="11" xfId="190" applyFont="1" applyBorder="1" applyAlignment="1">
      <alignment horizontal="justify" vertical="top" wrapText="1"/>
      <protection/>
    </xf>
    <xf numFmtId="0" fontId="11" fillId="34" borderId="0" xfId="143" applyFont="1" applyFill="1">
      <alignment/>
      <protection/>
    </xf>
    <xf numFmtId="2" fontId="11" fillId="34" borderId="0" xfId="143" applyNumberFormat="1" applyFont="1" applyFill="1">
      <alignment/>
      <protection/>
    </xf>
    <xf numFmtId="0" fontId="11" fillId="0" borderId="11" xfId="190" applyFont="1" applyBorder="1" applyAlignment="1">
      <alignment horizontal="justify" vertical="top" wrapText="1"/>
      <protection/>
    </xf>
    <xf numFmtId="171" fontId="11" fillId="0" borderId="11" xfId="47" applyFont="1" applyFill="1" applyBorder="1" applyAlignment="1" applyProtection="1">
      <alignment horizontal="center" vertical="center"/>
      <protection/>
    </xf>
    <xf numFmtId="0" fontId="11" fillId="0" borderId="0" xfId="143" applyFont="1" applyAlignment="1">
      <alignment vertical="top"/>
      <protection/>
    </xf>
    <xf numFmtId="171" fontId="11" fillId="0" borderId="11" xfId="47" applyFont="1" applyFill="1" applyBorder="1" applyAlignment="1" applyProtection="1">
      <alignment horizontal="center" vertical="center" wrapText="1"/>
      <protection/>
    </xf>
    <xf numFmtId="171" fontId="11" fillId="0" borderId="11" xfId="143" applyNumberFormat="1" applyFont="1" applyBorder="1" applyAlignment="1">
      <alignment horizontal="center" vertical="center"/>
      <protection/>
    </xf>
    <xf numFmtId="0" fontId="13" fillId="0" borderId="0" xfId="143" applyFont="1" applyAlignment="1">
      <alignment horizontal="center" vertical="center"/>
      <protection/>
    </xf>
    <xf numFmtId="0" fontId="11" fillId="0" borderId="11" xfId="0" applyFont="1" applyBorder="1" applyAlignment="1">
      <alignment horizontal="left" vertical="top" wrapText="1"/>
    </xf>
    <xf numFmtId="0" fontId="11" fillId="0" borderId="11" xfId="0" applyFont="1" applyBorder="1" applyAlignment="1">
      <alignment horizontal="center" vertical="center"/>
    </xf>
    <xf numFmtId="2" fontId="11" fillId="0" borderId="11" xfId="47" applyNumberFormat="1" applyFont="1" applyFill="1" applyBorder="1" applyAlignment="1" applyProtection="1">
      <alignment horizontal="center" vertical="center" wrapText="1"/>
      <protection/>
    </xf>
    <xf numFmtId="0" fontId="11" fillId="0" borderId="0" xfId="0" applyFont="1" applyAlignment="1">
      <alignment/>
    </xf>
    <xf numFmtId="1" fontId="11" fillId="0" borderId="11" xfId="47" applyNumberFormat="1" applyFont="1" applyFill="1" applyBorder="1" applyAlignment="1" applyProtection="1">
      <alignment horizontal="center" vertical="center" wrapText="1"/>
      <protection/>
    </xf>
    <xf numFmtId="2" fontId="15" fillId="0" borderId="11" xfId="0" applyNumberFormat="1" applyFont="1" applyBorder="1" applyAlignment="1">
      <alignment horizontal="justify" vertical="top" wrapText="1"/>
    </xf>
    <xf numFmtId="2" fontId="11" fillId="0" borderId="11" xfId="0" applyNumberFormat="1" applyFont="1" applyBorder="1" applyAlignment="1">
      <alignment horizontal="center" vertical="center"/>
    </xf>
    <xf numFmtId="0" fontId="11" fillId="0" borderId="0" xfId="0" applyFont="1" applyAlignment="1">
      <alignment horizontal="center" vertical="center" wrapText="1"/>
    </xf>
    <xf numFmtId="219" fontId="13" fillId="0" borderId="11" xfId="0" applyNumberFormat="1" applyFont="1" applyBorder="1" applyAlignment="1">
      <alignment horizontal="center" vertical="top" wrapText="1"/>
    </xf>
    <xf numFmtId="219" fontId="13" fillId="0" borderId="11" xfId="0" applyNumberFormat="1" applyFont="1" applyBorder="1" applyAlignment="1">
      <alignment horizontal="center" vertical="center" wrapText="1"/>
    </xf>
    <xf numFmtId="171" fontId="11" fillId="0" borderId="11" xfId="56" applyFont="1" applyFill="1" applyBorder="1" applyAlignment="1" applyProtection="1">
      <alignment horizontal="center" vertical="center"/>
      <protection locked="0"/>
    </xf>
    <xf numFmtId="0" fontId="13" fillId="0" borderId="0" xfId="0" applyFont="1" applyAlignment="1">
      <alignment horizontal="justify" vertical="top" wrapText="1"/>
    </xf>
    <xf numFmtId="3" fontId="11" fillId="0" borderId="11" xfId="143" applyNumberFormat="1" applyFont="1" applyBorder="1" applyAlignment="1">
      <alignment horizontal="center" vertical="center"/>
      <protection/>
    </xf>
    <xf numFmtId="0" fontId="15" fillId="0" borderId="11" xfId="190" applyFont="1" applyBorder="1" applyAlignment="1">
      <alignment horizontal="justify" vertical="top" wrapText="1"/>
      <protection/>
    </xf>
    <xf numFmtId="0" fontId="12" fillId="0" borderId="11" xfId="143" applyFont="1" applyBorder="1" applyAlignment="1">
      <alignment horizontal="center" vertical="top"/>
      <protection/>
    </xf>
    <xf numFmtId="0" fontId="12" fillId="0" borderId="11" xfId="0" applyFont="1" applyBorder="1" applyAlignment="1">
      <alignment horizontal="justify" vertical="top" wrapText="1"/>
    </xf>
    <xf numFmtId="171" fontId="11" fillId="0" borderId="11" xfId="59" applyFont="1" applyFill="1" applyBorder="1" applyAlignment="1">
      <alignment vertical="center"/>
    </xf>
    <xf numFmtId="171" fontId="11" fillId="0" borderId="11" xfId="59" applyFont="1" applyFill="1" applyBorder="1" applyAlignment="1">
      <alignment horizontal="center" vertical="center"/>
    </xf>
    <xf numFmtId="0" fontId="11" fillId="0" borderId="11" xfId="0" applyFont="1" applyBorder="1" applyAlignment="1">
      <alignment horizontal="center" vertical="top"/>
    </xf>
    <xf numFmtId="171" fontId="11" fillId="0" borderId="11" xfId="0" applyNumberFormat="1" applyFont="1" applyBorder="1" applyAlignment="1">
      <alignment vertical="center"/>
    </xf>
    <xf numFmtId="2" fontId="11" fillId="0" borderId="11" xfId="47" applyNumberFormat="1" applyFont="1" applyFill="1" applyBorder="1" applyAlignment="1">
      <alignment horizontal="center" vertical="center" wrapText="1"/>
    </xf>
    <xf numFmtId="43" fontId="11" fillId="0" borderId="0" xfId="0" applyNumberFormat="1" applyFont="1" applyAlignment="1">
      <alignment/>
    </xf>
    <xf numFmtId="0" fontId="11" fillId="0" borderId="11" xfId="143" applyFont="1" applyBorder="1" applyAlignment="1">
      <alignment horizontal="center" vertical="top"/>
      <protection/>
    </xf>
    <xf numFmtId="0" fontId="11" fillId="0" borderId="0" xfId="0" applyFont="1" applyAlignment="1">
      <alignment wrapText="1"/>
    </xf>
    <xf numFmtId="0" fontId="11" fillId="34" borderId="0" xfId="143" applyFont="1" applyFill="1" applyAlignment="1">
      <alignment vertical="top"/>
      <protection/>
    </xf>
    <xf numFmtId="0" fontId="11" fillId="0" borderId="11" xfId="0" applyFont="1" applyBorder="1" applyAlignment="1">
      <alignment/>
    </xf>
    <xf numFmtId="0" fontId="11" fillId="0" borderId="11" xfId="0" applyFont="1" applyBorder="1" applyAlignment="1">
      <alignment vertical="top"/>
    </xf>
    <xf numFmtId="0" fontId="11" fillId="0" borderId="11" xfId="0" applyFont="1" applyBorder="1" applyAlignment="1">
      <alignment vertical="center"/>
    </xf>
    <xf numFmtId="43" fontId="11" fillId="0" borderId="0" xfId="143" applyNumberFormat="1" applyFont="1" applyAlignment="1">
      <alignment horizontal="center" vertical="center"/>
      <protection/>
    </xf>
    <xf numFmtId="0" fontId="12" fillId="0" borderId="11" xfId="0" applyFont="1" applyBorder="1" applyAlignment="1">
      <alignment horizontal="center" vertical="top"/>
    </xf>
    <xf numFmtId="0" fontId="12" fillId="0" borderId="11" xfId="0" applyFont="1" applyBorder="1" applyAlignment="1">
      <alignment vertical="top"/>
    </xf>
    <xf numFmtId="171" fontId="11" fillId="0" borderId="11" xfId="0" applyNumberFormat="1" applyFont="1" applyBorder="1" applyAlignment="1">
      <alignment/>
    </xf>
    <xf numFmtId="0" fontId="11" fillId="0" borderId="11" xfId="143" applyFont="1" applyBorder="1" applyAlignment="1">
      <alignment horizontal="left" vertical="center"/>
      <protection/>
    </xf>
    <xf numFmtId="2" fontId="11" fillId="0" borderId="11" xfId="0" applyNumberFormat="1" applyFont="1" applyBorder="1" applyAlignment="1">
      <alignment horizontal="center" vertical="center" wrapText="1"/>
    </xf>
    <xf numFmtId="0" fontId="11" fillId="0" borderId="0" xfId="143" applyFont="1" applyAlignment="1">
      <alignment horizontal="center" vertical="center" wrapText="1"/>
      <protection/>
    </xf>
    <xf numFmtId="219" fontId="11" fillId="0" borderId="11" xfId="0" applyNumberFormat="1" applyFont="1" applyBorder="1" applyAlignment="1">
      <alignment horizontal="justify" vertical="top" wrapText="1"/>
    </xf>
    <xf numFmtId="2" fontId="11" fillId="0" borderId="11" xfId="0" applyNumberFormat="1" applyFont="1" applyBorder="1" applyAlignment="1">
      <alignment horizontal="center" vertical="top" wrapText="1"/>
    </xf>
    <xf numFmtId="220" fontId="13" fillId="0" borderId="11" xfId="0" applyNumberFormat="1" applyFont="1" applyBorder="1" applyAlignment="1">
      <alignment horizontal="center" vertical="top" wrapText="1"/>
    </xf>
    <xf numFmtId="219" fontId="15" fillId="0" borderId="11" xfId="0" applyNumberFormat="1" applyFont="1" applyBorder="1" applyAlignment="1">
      <alignment horizontal="center" vertical="top" wrapText="1"/>
    </xf>
    <xf numFmtId="219" fontId="12" fillId="0" borderId="11" xfId="0" applyNumberFormat="1" applyFont="1" applyBorder="1" applyAlignment="1">
      <alignment horizontal="justify" vertical="top" wrapText="1"/>
    </xf>
    <xf numFmtId="219" fontId="12" fillId="0" borderId="11" xfId="143" applyNumberFormat="1" applyFont="1" applyBorder="1" applyAlignment="1">
      <alignment horizontal="justify" vertical="top" wrapText="1"/>
      <protection/>
    </xf>
    <xf numFmtId="219" fontId="11" fillId="0" borderId="11" xfId="143" applyNumberFormat="1" applyFont="1" applyBorder="1" applyAlignment="1">
      <alignment horizontal="justify" vertical="top" wrapText="1"/>
      <protection/>
    </xf>
    <xf numFmtId="0" fontId="13" fillId="0" borderId="11" xfId="0" applyFont="1" applyBorder="1" applyAlignment="1">
      <alignment horizontal="center" vertical="top" wrapText="1"/>
    </xf>
    <xf numFmtId="219" fontId="13" fillId="0" borderId="11" xfId="0" applyNumberFormat="1" applyFont="1" applyBorder="1" applyAlignment="1">
      <alignment horizontal="left" vertical="top" wrapText="1"/>
    </xf>
    <xf numFmtId="219" fontId="13" fillId="0" borderId="17" xfId="0" applyNumberFormat="1" applyFont="1" applyBorder="1" applyAlignment="1">
      <alignment horizontal="center" vertical="top" wrapText="1"/>
    </xf>
    <xf numFmtId="219" fontId="11" fillId="0" borderId="15" xfId="143" applyNumberFormat="1" applyFont="1" applyBorder="1" applyAlignment="1">
      <alignment horizontal="center" vertical="top"/>
      <protection/>
    </xf>
    <xf numFmtId="171" fontId="11" fillId="0" borderId="11" xfId="143" applyNumberFormat="1" applyFont="1" applyBorder="1" applyAlignment="1">
      <alignment vertical="center" wrapText="1"/>
      <protection/>
    </xf>
    <xf numFmtId="0" fontId="11" fillId="0" borderId="15" xfId="143" applyFont="1" applyBorder="1" applyAlignment="1">
      <alignment horizontal="center" vertical="top"/>
      <protection/>
    </xf>
    <xf numFmtId="2" fontId="11" fillId="0" borderId="11" xfId="59" applyNumberFormat="1" applyFont="1" applyFill="1" applyBorder="1" applyAlignment="1">
      <alignment horizontal="right" vertical="center" wrapText="1"/>
    </xf>
    <xf numFmtId="0" fontId="11" fillId="0" borderId="17" xfId="143" applyFont="1" applyBorder="1" applyAlignment="1">
      <alignment horizontal="center" vertical="top"/>
      <protection/>
    </xf>
    <xf numFmtId="219" fontId="11" fillId="0" borderId="17" xfId="143" applyNumberFormat="1" applyFont="1" applyBorder="1" applyAlignment="1">
      <alignment horizontal="center" vertical="top"/>
      <protection/>
    </xf>
    <xf numFmtId="0" fontId="11" fillId="0" borderId="18" xfId="0" applyFont="1" applyBorder="1" applyAlignment="1">
      <alignment horizontal="left" vertical="top" wrapText="1"/>
    </xf>
    <xf numFmtId="0" fontId="11" fillId="0" borderId="0" xfId="0" applyFont="1" applyAlignment="1">
      <alignment horizontal="left" vertical="top" wrapText="1"/>
    </xf>
    <xf numFmtId="2" fontId="13" fillId="0" borderId="11" xfId="0" applyNumberFormat="1" applyFont="1" applyBorder="1" applyAlignment="1">
      <alignment horizontal="right" vertical="top" shrinkToFit="1"/>
    </xf>
    <xf numFmtId="0" fontId="11" fillId="0" borderId="19" xfId="0" applyFont="1" applyBorder="1" applyAlignment="1">
      <alignment horizontal="left" vertical="top" wrapText="1"/>
    </xf>
    <xf numFmtId="0" fontId="11" fillId="0" borderId="12" xfId="143" applyFont="1" applyBorder="1" applyAlignment="1" quotePrefix="1">
      <alignment horizontal="justify" vertical="center" wrapText="1"/>
      <protection/>
    </xf>
    <xf numFmtId="220" fontId="13" fillId="0" borderId="11" xfId="0" applyNumberFormat="1" applyFont="1" applyBorder="1" applyAlignment="1">
      <alignment horizontal="center" vertical="center" wrapText="1"/>
    </xf>
    <xf numFmtId="185" fontId="11" fillId="0" borderId="11" xfId="61"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center" vertical="center" wrapText="1"/>
    </xf>
    <xf numFmtId="221" fontId="11" fillId="0" borderId="11" xfId="143" applyNumberFormat="1" applyFont="1" applyBorder="1" applyAlignment="1">
      <alignment horizontal="justify" vertical="top" wrapText="1"/>
      <protection/>
    </xf>
    <xf numFmtId="0" fontId="94" fillId="0" borderId="11" xfId="143" applyFont="1" applyBorder="1" applyAlignment="1">
      <alignment horizontal="center" vertical="center" wrapText="1"/>
      <protection/>
    </xf>
    <xf numFmtId="0" fontId="94" fillId="0" borderId="11" xfId="143" applyFont="1" applyBorder="1" applyAlignment="1">
      <alignment horizontal="justify" vertical="center" wrapText="1"/>
      <protection/>
    </xf>
    <xf numFmtId="0" fontId="93" fillId="0" borderId="11" xfId="143" applyFont="1" applyBorder="1" applyAlignment="1">
      <alignment horizontal="center" vertical="center"/>
      <protection/>
    </xf>
    <xf numFmtId="171" fontId="94" fillId="0" borderId="11" xfId="66" applyFont="1" applyFill="1" applyBorder="1" applyAlignment="1">
      <alignment horizontal="center" vertical="center" wrapText="1"/>
    </xf>
    <xf numFmtId="171" fontId="10" fillId="0" borderId="11" xfId="66" applyFont="1" applyFill="1" applyBorder="1" applyAlignment="1">
      <alignment vertical="center" wrapText="1"/>
    </xf>
    <xf numFmtId="0" fontId="93" fillId="0" borderId="11" xfId="143" applyFont="1" applyBorder="1" applyAlignment="1">
      <alignment vertical="center"/>
      <protection/>
    </xf>
    <xf numFmtId="0" fontId="93" fillId="0" borderId="11" xfId="143" applyFont="1" applyBorder="1" applyAlignment="1">
      <alignment horizontal="justify" vertical="center" wrapText="1"/>
      <protection/>
    </xf>
    <xf numFmtId="171" fontId="94" fillId="36" borderId="11" xfId="66" applyFont="1" applyFill="1" applyBorder="1" applyAlignment="1">
      <alignment horizontal="center" vertical="center" wrapText="1"/>
    </xf>
    <xf numFmtId="171" fontId="14" fillId="0" borderId="11" xfId="66" applyFont="1" applyFill="1" applyBorder="1" applyAlignment="1">
      <alignment vertical="center"/>
    </xf>
    <xf numFmtId="0" fontId="93" fillId="36" borderId="11" xfId="143" applyFont="1" applyFill="1" applyBorder="1" applyAlignment="1">
      <alignment vertical="center"/>
      <protection/>
    </xf>
    <xf numFmtId="0" fontId="93" fillId="0" borderId="11" xfId="143" applyFont="1" applyBorder="1" applyAlignment="1">
      <alignment horizontal="center" vertical="center" wrapText="1"/>
      <protection/>
    </xf>
    <xf numFmtId="171" fontId="93" fillId="36" borderId="11" xfId="66" applyFont="1" applyFill="1" applyBorder="1" applyAlignment="1">
      <alignment horizontal="center" vertical="center"/>
    </xf>
    <xf numFmtId="171" fontId="14" fillId="0" borderId="11" xfId="66" applyFont="1" applyFill="1" applyBorder="1" applyAlignment="1">
      <alignment horizontal="center" vertical="center"/>
    </xf>
    <xf numFmtId="185" fontId="11" fillId="0" borderId="11" xfId="57" applyFont="1" applyFill="1" applyBorder="1" applyAlignment="1" applyProtection="1">
      <alignment vertical="center"/>
      <protection locked="0"/>
    </xf>
    <xf numFmtId="171" fontId="93" fillId="0" borderId="11" xfId="66" applyFont="1" applyFill="1" applyBorder="1" applyAlignment="1">
      <alignment horizontal="center" vertical="center"/>
    </xf>
    <xf numFmtId="171" fontId="14" fillId="0" borderId="11" xfId="66" applyFont="1" applyFill="1" applyBorder="1" applyAlignment="1" applyProtection="1">
      <alignment vertical="center"/>
      <protection locked="0"/>
    </xf>
    <xf numFmtId="0" fontId="94" fillId="0" borderId="11" xfId="0" applyFont="1" applyBorder="1" applyAlignment="1">
      <alignment horizontal="center" vertical="center"/>
    </xf>
    <xf numFmtId="0" fontId="94" fillId="0" borderId="11" xfId="0" applyFont="1" applyBorder="1" applyAlignment="1">
      <alignment horizontal="justify" vertical="center" wrapText="1"/>
    </xf>
    <xf numFmtId="0" fontId="14" fillId="36" borderId="11" xfId="143" applyFont="1" applyFill="1" applyBorder="1" applyAlignment="1">
      <alignment horizontal="justify" vertical="top" wrapText="1"/>
      <protection/>
    </xf>
    <xf numFmtId="0" fontId="14" fillId="0" borderId="0" xfId="143" applyFont="1" applyAlignment="1">
      <alignment vertical="center"/>
      <protection/>
    </xf>
    <xf numFmtId="0" fontId="10" fillId="0" borderId="11" xfId="143" applyFont="1" applyBorder="1" applyAlignment="1">
      <alignment horizontal="center" vertical="center" wrapText="1"/>
      <protection/>
    </xf>
    <xf numFmtId="0" fontId="14" fillId="0" borderId="11" xfId="143" applyFont="1" applyBorder="1" applyAlignment="1">
      <alignment horizontal="justify" vertical="center"/>
      <protection/>
    </xf>
    <xf numFmtId="0" fontId="14" fillId="0" borderId="11" xfId="143" applyFont="1" applyBorder="1" applyAlignment="1">
      <alignment horizontal="center" vertical="center"/>
      <protection/>
    </xf>
    <xf numFmtId="2" fontId="14" fillId="0" borderId="11" xfId="66" applyNumberFormat="1" applyFont="1" applyFill="1" applyBorder="1" applyAlignment="1">
      <alignment horizontal="center" vertical="center"/>
    </xf>
    <xf numFmtId="171" fontId="14" fillId="0" borderId="11" xfId="143" applyNumberFormat="1" applyFont="1" applyBorder="1" applyAlignment="1">
      <alignment vertical="center" wrapText="1"/>
      <protection/>
    </xf>
    <xf numFmtId="0" fontId="14" fillId="0" borderId="11" xfId="143" applyFont="1" applyBorder="1" applyAlignment="1">
      <alignment vertical="center"/>
      <protection/>
    </xf>
    <xf numFmtId="0" fontId="10" fillId="0" borderId="11" xfId="143" applyFont="1" applyBorder="1" applyAlignment="1">
      <alignment horizontal="justify" vertical="center" wrapText="1"/>
      <protection/>
    </xf>
    <xf numFmtId="0" fontId="14" fillId="0" borderId="11" xfId="143" applyFont="1" applyBorder="1" applyAlignment="1">
      <alignment horizontal="center" vertical="center" wrapText="1"/>
      <protection/>
    </xf>
    <xf numFmtId="2" fontId="14" fillId="0" borderId="11" xfId="143" applyNumberFormat="1" applyFont="1" applyBorder="1" applyAlignment="1">
      <alignment horizontal="center" vertical="center" wrapText="1"/>
      <protection/>
    </xf>
    <xf numFmtId="0" fontId="14" fillId="0" borderId="12" xfId="143" applyFont="1" applyBorder="1" applyAlignment="1">
      <alignment horizontal="justify" vertical="center" wrapText="1"/>
      <protection/>
    </xf>
    <xf numFmtId="0" fontId="14" fillId="0" borderId="11" xfId="143" applyFont="1" applyBorder="1" applyAlignment="1">
      <alignment horizontal="justify" vertical="top" wrapText="1"/>
      <protection/>
    </xf>
    <xf numFmtId="0" fontId="88" fillId="0" borderId="11" xfId="143" applyFont="1" applyBorder="1" applyAlignment="1">
      <alignment horizontal="center" vertical="center"/>
      <protection/>
    </xf>
    <xf numFmtId="0" fontId="88" fillId="0" borderId="11" xfId="143" applyFont="1" applyBorder="1" applyAlignment="1">
      <alignment horizontal="justify" vertical="center"/>
      <protection/>
    </xf>
    <xf numFmtId="0" fontId="87" fillId="0" borderId="11" xfId="143" applyFont="1" applyBorder="1" applyAlignment="1">
      <alignment horizontal="center" vertical="center"/>
      <protection/>
    </xf>
    <xf numFmtId="171" fontId="87" fillId="0" borderId="11" xfId="66" applyFont="1" applyFill="1" applyBorder="1" applyAlignment="1">
      <alignment horizontal="center" vertical="center"/>
    </xf>
    <xf numFmtId="171" fontId="11" fillId="0" borderId="11" xfId="66" applyFont="1" applyFill="1" applyBorder="1" applyAlignment="1" applyProtection="1">
      <alignment vertical="center"/>
      <protection locked="0"/>
    </xf>
    <xf numFmtId="0" fontId="87" fillId="0" borderId="11" xfId="143" applyFont="1" applyBorder="1" applyAlignment="1">
      <alignment vertical="center"/>
      <protection/>
    </xf>
    <xf numFmtId="0" fontId="87" fillId="0" borderId="11" xfId="143" applyFont="1" applyBorder="1" applyAlignment="1">
      <alignment horizontal="justify" vertical="center" wrapText="1"/>
      <protection/>
    </xf>
    <xf numFmtId="171" fontId="87" fillId="0" borderId="11" xfId="66" applyFont="1" applyFill="1" applyBorder="1" applyAlignment="1" applyProtection="1">
      <alignment horizontal="center" vertical="center"/>
      <protection/>
    </xf>
    <xf numFmtId="0" fontId="87" fillId="0" borderId="11" xfId="143" applyFont="1" applyBorder="1" applyAlignment="1">
      <alignment horizontal="left" vertical="center" wrapText="1"/>
      <protection/>
    </xf>
    <xf numFmtId="0" fontId="88" fillId="0" borderId="11" xfId="143" applyFont="1" applyBorder="1" applyAlignment="1">
      <alignment horizontal="justify" vertical="center" wrapText="1"/>
      <protection/>
    </xf>
    <xf numFmtId="3" fontId="94" fillId="0" borderId="11" xfId="143" applyNumberFormat="1" applyFont="1" applyBorder="1" applyAlignment="1">
      <alignment horizontal="center" vertical="center"/>
      <protection/>
    </xf>
    <xf numFmtId="0" fontId="94" fillId="0" borderId="11" xfId="143" applyFont="1" applyBorder="1" applyAlignment="1">
      <alignment horizontal="justify" vertical="center"/>
      <protection/>
    </xf>
    <xf numFmtId="3" fontId="88" fillId="0" borderId="11" xfId="143" applyNumberFormat="1" applyFont="1" applyBorder="1" applyAlignment="1">
      <alignment horizontal="center" vertical="center"/>
      <protection/>
    </xf>
    <xf numFmtId="2" fontId="11" fillId="0" borderId="11" xfId="61" applyNumberFormat="1" applyFont="1" applyFill="1" applyBorder="1" applyAlignment="1">
      <alignment horizontal="center" vertical="center"/>
    </xf>
    <xf numFmtId="0" fontId="11" fillId="0" borderId="11" xfId="143" applyFont="1" applyBorder="1" applyAlignment="1">
      <alignment horizontal="left" vertical="center" wrapText="1"/>
      <protection/>
    </xf>
    <xf numFmtId="0" fontId="10" fillId="0" borderId="11" xfId="143" applyFont="1" applyBorder="1" applyAlignment="1">
      <alignment horizontal="justify" vertical="top" wrapText="1"/>
      <protection/>
    </xf>
    <xf numFmtId="171" fontId="16" fillId="0" borderId="11" xfId="143" applyNumberFormat="1" applyFont="1" applyBorder="1" applyAlignment="1">
      <alignment vertical="center" wrapText="1"/>
      <protection/>
    </xf>
    <xf numFmtId="0" fontId="12" fillId="0" borderId="11" xfId="143" applyFont="1" applyBorder="1" applyAlignment="1">
      <alignment horizontal="left" vertical="center"/>
      <protection/>
    </xf>
    <xf numFmtId="0" fontId="87" fillId="0" borderId="11" xfId="143" applyFont="1" applyBorder="1" applyAlignment="1">
      <alignment horizontal="justify" vertical="center"/>
      <protection/>
    </xf>
    <xf numFmtId="2" fontId="16" fillId="0" borderId="11" xfId="0" applyNumberFormat="1" applyFont="1" applyBorder="1" applyAlignment="1">
      <alignment horizontal="center" vertical="center"/>
    </xf>
    <xf numFmtId="0" fontId="16" fillId="0" borderId="11" xfId="0" applyFont="1" applyBorder="1" applyAlignment="1">
      <alignment horizontal="center" vertical="center"/>
    </xf>
    <xf numFmtId="2" fontId="16" fillId="0" borderId="11" xfId="69" applyNumberFormat="1" applyFont="1" applyFill="1" applyBorder="1" applyAlignment="1">
      <alignment vertical="center"/>
    </xf>
    <xf numFmtId="3" fontId="12" fillId="0" borderId="11" xfId="190" applyNumberFormat="1" applyFont="1" applyBorder="1" applyAlignment="1">
      <alignment horizontal="left" vertical="center" wrapText="1"/>
      <protection/>
    </xf>
    <xf numFmtId="0" fontId="87" fillId="0" borderId="11" xfId="190" applyFont="1" applyBorder="1" applyAlignment="1">
      <alignment horizontal="justify" vertical="center" wrapText="1"/>
      <protection/>
    </xf>
    <xf numFmtId="1" fontId="11" fillId="0" borderId="11" xfId="57" applyNumberFormat="1" applyFont="1" applyFill="1" applyBorder="1" applyAlignment="1" applyProtection="1">
      <alignment horizontal="center" vertical="center" wrapText="1"/>
      <protection/>
    </xf>
    <xf numFmtId="185" fontId="11" fillId="0" borderId="11" xfId="57" applyFont="1" applyFill="1" applyBorder="1" applyAlignment="1" applyProtection="1">
      <alignment vertical="center"/>
      <protection/>
    </xf>
    <xf numFmtId="2" fontId="11" fillId="0" borderId="11" xfId="57" applyNumberFormat="1" applyFont="1" applyFill="1" applyBorder="1" applyAlignment="1" applyProtection="1">
      <alignment horizontal="center" vertical="center"/>
      <protection/>
    </xf>
    <xf numFmtId="3" fontId="11" fillId="0" borderId="11" xfId="190" applyNumberFormat="1" applyFont="1" applyBorder="1" applyAlignment="1">
      <alignment horizontal="left" vertical="center" wrapText="1"/>
      <protection/>
    </xf>
    <xf numFmtId="0" fontId="11" fillId="0" borderId="11" xfId="143" applyFont="1" applyBorder="1" applyAlignment="1">
      <alignment horizontal="justify" vertical="center" wrapText="1"/>
      <protection/>
    </xf>
    <xf numFmtId="0" fontId="88" fillId="0" borderId="11" xfId="0" applyFont="1" applyBorder="1" applyAlignment="1">
      <alignment horizontal="center" vertical="center" wrapText="1"/>
    </xf>
    <xf numFmtId="0" fontId="12" fillId="0" borderId="11" xfId="143" applyFont="1" applyBorder="1" applyAlignment="1">
      <alignment horizontal="justify" vertical="center" wrapText="1"/>
      <protection/>
    </xf>
    <xf numFmtId="2" fontId="87" fillId="0" borderId="11" xfId="0" applyNumberFormat="1" applyFont="1" applyBorder="1" applyAlignment="1">
      <alignment horizontal="center" vertical="center"/>
    </xf>
    <xf numFmtId="171" fontId="87" fillId="0" borderId="11" xfId="56" applyFont="1" applyFill="1" applyBorder="1" applyAlignment="1">
      <alignment horizontal="center" vertical="center"/>
    </xf>
    <xf numFmtId="0" fontId="87" fillId="0" borderId="11" xfId="0" applyFont="1" applyBorder="1" applyAlignment="1">
      <alignment horizontal="center" vertical="center" wrapText="1"/>
    </xf>
    <xf numFmtId="0" fontId="14" fillId="0" borderId="11" xfId="0" applyFont="1" applyFill="1" applyBorder="1" applyAlignment="1">
      <alignment horizontal="center" vertical="center"/>
    </xf>
    <xf numFmtId="0" fontId="14" fillId="0" borderId="14" xfId="0" applyFont="1" applyBorder="1" applyAlignment="1">
      <alignment horizontal="center" vertical="center"/>
    </xf>
    <xf numFmtId="0" fontId="93" fillId="0" borderId="11" xfId="0" applyFont="1" applyBorder="1" applyAlignment="1">
      <alignment horizontal="center" vertical="center"/>
    </xf>
    <xf numFmtId="0" fontId="14" fillId="36" borderId="11" xfId="0" applyFont="1" applyFill="1" applyBorder="1" applyAlignment="1">
      <alignment horizontal="center" vertical="center"/>
    </xf>
    <xf numFmtId="1" fontId="14" fillId="0" borderId="11" xfId="0" applyNumberFormat="1" applyFont="1" applyBorder="1" applyAlignment="1">
      <alignment horizontal="center" vertical="center"/>
    </xf>
    <xf numFmtId="0" fontId="14" fillId="0" borderId="1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36" borderId="11" xfId="0" applyFont="1" applyFill="1" applyBorder="1" applyAlignment="1">
      <alignment horizontal="center" vertical="center" wrapText="1"/>
    </xf>
    <xf numFmtId="1" fontId="14" fillId="36" borderId="11" xfId="0" applyNumberFormat="1" applyFont="1" applyFill="1" applyBorder="1" applyAlignment="1">
      <alignment horizontal="center" vertical="center" wrapText="1"/>
    </xf>
    <xf numFmtId="1" fontId="14" fillId="0" borderId="11" xfId="0" applyNumberFormat="1" applyFont="1" applyFill="1" applyBorder="1" applyAlignment="1">
      <alignment horizontal="center" vertical="center" wrapText="1"/>
    </xf>
    <xf numFmtId="0" fontId="18" fillId="0" borderId="12" xfId="0" applyFont="1" applyBorder="1" applyAlignment="1">
      <alignment horizontal="left" vertical="top" wrapText="1"/>
    </xf>
    <xf numFmtId="0" fontId="18" fillId="0" borderId="20" xfId="0" applyFont="1" applyBorder="1" applyAlignment="1">
      <alignment horizontal="left" vertical="top" wrapText="1"/>
    </xf>
    <xf numFmtId="0" fontId="18" fillId="0" borderId="17" xfId="0" applyFont="1" applyBorder="1" applyAlignment="1">
      <alignment horizontal="left" vertical="top" wrapText="1"/>
    </xf>
    <xf numFmtId="0" fontId="86" fillId="0" borderId="0" xfId="0" applyFont="1" applyBorder="1" applyAlignment="1">
      <alignment horizontal="center"/>
    </xf>
    <xf numFmtId="0" fontId="86" fillId="0" borderId="0" xfId="0" applyFont="1" applyBorder="1" applyAlignment="1">
      <alignment horizontal="center" wrapText="1"/>
    </xf>
    <xf numFmtId="0" fontId="86" fillId="0" borderId="0" xfId="0" applyFont="1" applyBorder="1" applyAlignment="1">
      <alignment horizontal="center" vertical="center" wrapText="1"/>
    </xf>
    <xf numFmtId="0" fontId="16"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13" xfId="0" applyFont="1" applyBorder="1" applyAlignment="1">
      <alignment horizontal="center"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20" xfId="0" applyFont="1" applyBorder="1" applyAlignment="1">
      <alignment horizontal="left" vertical="center" wrapText="1"/>
    </xf>
    <xf numFmtId="0" fontId="17" fillId="0" borderId="17" xfId="0" applyFont="1" applyBorder="1" applyAlignment="1">
      <alignment horizontal="left" vertical="center" wrapText="1"/>
    </xf>
    <xf numFmtId="0" fontId="21" fillId="0" borderId="12"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12" xfId="0" applyFont="1" applyBorder="1" applyAlignment="1">
      <alignment horizontal="left" vertical="top" wrapText="1"/>
    </xf>
    <xf numFmtId="0" fontId="21" fillId="0" borderId="20" xfId="0" applyFont="1" applyBorder="1" applyAlignment="1">
      <alignment horizontal="left" vertical="top" wrapText="1"/>
    </xf>
    <xf numFmtId="0" fontId="21" fillId="0" borderId="17" xfId="0" applyFont="1" applyBorder="1" applyAlignment="1">
      <alignment horizontal="left" vertical="top" wrapText="1"/>
    </xf>
    <xf numFmtId="171" fontId="21" fillId="0" borderId="12" xfId="47" applyFont="1" applyFill="1" applyBorder="1" applyAlignment="1">
      <alignment horizontal="right" vertical="center"/>
    </xf>
    <xf numFmtId="171" fontId="21" fillId="0" borderId="17" xfId="47" applyFont="1" applyFill="1" applyBorder="1" applyAlignment="1">
      <alignment horizontal="right" vertical="center"/>
    </xf>
    <xf numFmtId="171" fontId="21" fillId="0" borderId="12" xfId="47" applyFont="1" applyBorder="1" applyAlignment="1">
      <alignment horizontal="right" vertical="center"/>
    </xf>
    <xf numFmtId="171" fontId="21" fillId="0" borderId="17" xfId="47" applyFont="1" applyBorder="1" applyAlignment="1">
      <alignment horizontal="right" vertical="center"/>
    </xf>
    <xf numFmtId="0" fontId="21" fillId="0" borderId="12" xfId="0" applyFont="1" applyBorder="1" applyAlignment="1">
      <alignment horizontal="right" vertical="top" wrapText="1"/>
    </xf>
    <xf numFmtId="0" fontId="21" fillId="0" borderId="20" xfId="0" applyFont="1" applyBorder="1" applyAlignment="1">
      <alignment horizontal="right" vertical="top" wrapText="1"/>
    </xf>
    <xf numFmtId="0" fontId="21" fillId="0" borderId="17" xfId="0" applyFont="1" applyBorder="1" applyAlignment="1">
      <alignment horizontal="right" vertical="top" wrapText="1"/>
    </xf>
    <xf numFmtId="171" fontId="21" fillId="0" borderId="12" xfId="47" applyNumberFormat="1" applyFont="1" applyBorder="1" applyAlignment="1">
      <alignment horizontal="right" vertical="center"/>
    </xf>
    <xf numFmtId="171" fontId="21" fillId="0" borderId="12" xfId="47" applyFont="1" applyFill="1" applyBorder="1" applyAlignment="1">
      <alignment horizontal="center" vertical="center"/>
    </xf>
    <xf numFmtId="171" fontId="21" fillId="0" borderId="17" xfId="47" applyFont="1" applyFill="1" applyBorder="1" applyAlignment="1">
      <alignment horizontal="center" vertical="center"/>
    </xf>
    <xf numFmtId="0" fontId="21" fillId="17" borderId="11" xfId="0" applyFont="1" applyFill="1" applyBorder="1" applyAlignment="1">
      <alignment horizontal="center" vertical="center" wrapText="1"/>
    </xf>
    <xf numFmtId="171" fontId="21" fillId="17" borderId="12" xfId="47" applyFont="1" applyFill="1" applyBorder="1" applyAlignment="1">
      <alignment horizontal="right" vertical="center"/>
    </xf>
    <xf numFmtId="171" fontId="21" fillId="17" borderId="17" xfId="47" applyFont="1" applyFill="1" applyBorder="1" applyAlignment="1">
      <alignment horizontal="right" vertical="center"/>
    </xf>
    <xf numFmtId="0" fontId="14" fillId="0" borderId="0" xfId="0" applyFont="1" applyAlignment="1">
      <alignment/>
    </xf>
    <xf numFmtId="0" fontId="21" fillId="0" borderId="11" xfId="0" applyFont="1" applyFill="1" applyBorder="1" applyAlignment="1">
      <alignment horizontal="left" vertical="center"/>
    </xf>
    <xf numFmtId="0" fontId="17" fillId="0" borderId="11"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1" xfId="0" applyFont="1" applyFill="1" applyBorder="1" applyAlignment="1">
      <alignment horizontal="left" vertical="center"/>
    </xf>
    <xf numFmtId="0" fontId="10" fillId="34" borderId="25" xfId="0" applyFont="1" applyFill="1" applyBorder="1" applyAlignment="1">
      <alignment wrapText="1"/>
    </xf>
    <xf numFmtId="0" fontId="12" fillId="0" borderId="12" xfId="143" applyFont="1" applyBorder="1" applyAlignment="1">
      <alignment horizontal="left" vertical="top" wrapText="1"/>
      <protection/>
    </xf>
    <xf numFmtId="0" fontId="12" fillId="0" borderId="17" xfId="143" applyFont="1" applyBorder="1" applyAlignment="1">
      <alignment horizontal="left" vertical="top" wrapText="1"/>
      <protection/>
    </xf>
    <xf numFmtId="0" fontId="85" fillId="38" borderId="11" xfId="0" applyFont="1" applyFill="1" applyBorder="1" applyAlignment="1">
      <alignment horizontal="center" vertical="center" wrapText="1"/>
    </xf>
    <xf numFmtId="0" fontId="89" fillId="0" borderId="11" xfId="0" applyFont="1" applyBorder="1" applyAlignment="1">
      <alignment horizontal="center" vertical="center" wrapText="1"/>
    </xf>
    <xf numFmtId="0" fontId="89" fillId="0" borderId="11" xfId="0" applyFont="1" applyBorder="1" applyAlignment="1">
      <alignment vertical="center" wrapText="1"/>
    </xf>
  </cellXfs>
  <cellStyles count="184">
    <cellStyle name="Normal" xfId="0"/>
    <cellStyle name="0,0&#10;&#10;NA&#10;&#10; 2" xfId="15"/>
    <cellStyle name="20% - Accent1" xfId="16"/>
    <cellStyle name="20% - Accent2" xfId="17"/>
    <cellStyle name="20% - Accent2 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Arial1 - Style1" xfId="41"/>
    <cellStyle name="Arial1 - Style2" xfId="42"/>
    <cellStyle name="Arial10" xfId="43"/>
    <cellStyle name="Bad" xfId="44"/>
    <cellStyle name="Calculation" xfId="45"/>
    <cellStyle name="Check Cell" xfId="46"/>
    <cellStyle name="Comma" xfId="47"/>
    <cellStyle name="Comma  - Style3" xfId="48"/>
    <cellStyle name="Comma  - Style4" xfId="49"/>
    <cellStyle name="Comma  - Style5" xfId="50"/>
    <cellStyle name="Comma  - Style6" xfId="51"/>
    <cellStyle name="Comma  - Style7" xfId="52"/>
    <cellStyle name="Comma  - Style8" xfId="53"/>
    <cellStyle name="Comma [0]" xfId="54"/>
    <cellStyle name="Comma 10 2" xfId="55"/>
    <cellStyle name="Comma 2" xfId="56"/>
    <cellStyle name="Comma 2 2" xfId="57"/>
    <cellStyle name="Comma 2 3" xfId="58"/>
    <cellStyle name="Comma 2 4" xfId="59"/>
    <cellStyle name="Comma 2 5" xfId="60"/>
    <cellStyle name="Comma 3" xfId="61"/>
    <cellStyle name="Comma 3 2" xfId="62"/>
    <cellStyle name="Comma 3 6" xfId="63"/>
    <cellStyle name="Comma 4" xfId="64"/>
    <cellStyle name="Comma 4 2" xfId="65"/>
    <cellStyle name="Comma 5" xfId="66"/>
    <cellStyle name="Comma 59" xfId="67"/>
    <cellStyle name="Comma 6" xfId="68"/>
    <cellStyle name="Comma 7" xfId="69"/>
    <cellStyle name="Comma 8" xfId="70"/>
    <cellStyle name="Comma 9" xfId="71"/>
    <cellStyle name="Currency" xfId="72"/>
    <cellStyle name="Currency [0]" xfId="73"/>
    <cellStyle name="Euro" xfId="74"/>
    <cellStyle name="Excel Built-in Normal" xfId="75"/>
    <cellStyle name="Excel Built-in Normal 1" xfId="76"/>
    <cellStyle name="Excel Built-in Normal 1 2" xfId="77"/>
    <cellStyle name="Excel Built-in Normal 1 3" xfId="78"/>
    <cellStyle name="Excel Built-in Normal 2" xfId="79"/>
    <cellStyle name="Explanatory Text" xfId="80"/>
    <cellStyle name="Followed Hyperlink" xfId="81"/>
    <cellStyle name="Good" xfId="82"/>
    <cellStyle name="Heading 1" xfId="83"/>
    <cellStyle name="Heading 2" xfId="84"/>
    <cellStyle name="Heading 3" xfId="85"/>
    <cellStyle name="Heading 4" xfId="86"/>
    <cellStyle name="Hyperlink" xfId="87"/>
    <cellStyle name="Hyperlink 2" xfId="88"/>
    <cellStyle name="Hyperlink 2 2" xfId="89"/>
    <cellStyle name="Input" xfId="90"/>
    <cellStyle name="Linked Cell" xfId="91"/>
    <cellStyle name="Neutral" xfId="92"/>
    <cellStyle name="Normal - Style1" xfId="93"/>
    <cellStyle name="Normal - Style1 2" xfId="94"/>
    <cellStyle name="Normal 10" xfId="95"/>
    <cellStyle name="Normal 10 2" xfId="96"/>
    <cellStyle name="Normal 10 3" xfId="97"/>
    <cellStyle name="Normal 10 3 2 2" xfId="98"/>
    <cellStyle name="Normal 11" xfId="99"/>
    <cellStyle name="Normal 12" xfId="100"/>
    <cellStyle name="Normal 12 10" xfId="101"/>
    <cellStyle name="Normal 12 11" xfId="102"/>
    <cellStyle name="Normal 12 12" xfId="103"/>
    <cellStyle name="Normal 12 13" xfId="104"/>
    <cellStyle name="Normal 12 14" xfId="105"/>
    <cellStyle name="Normal 12 15" xfId="106"/>
    <cellStyle name="Normal 12 16" xfId="107"/>
    <cellStyle name="Normal 12 17" xfId="108"/>
    <cellStyle name="Normal 12 18" xfId="109"/>
    <cellStyle name="Normal 12 19" xfId="110"/>
    <cellStyle name="Normal 12 2" xfId="111"/>
    <cellStyle name="Normal 12 20" xfId="112"/>
    <cellStyle name="Normal 12 21" xfId="113"/>
    <cellStyle name="Normal 12 22" xfId="114"/>
    <cellStyle name="Normal 12 23" xfId="115"/>
    <cellStyle name="Normal 12 24" xfId="116"/>
    <cellStyle name="Normal 12 25" xfId="117"/>
    <cellStyle name="Normal 12 26" xfId="118"/>
    <cellStyle name="Normal 12 27" xfId="119"/>
    <cellStyle name="Normal 12 28"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4" xfId="129"/>
    <cellStyle name="Normal 15" xfId="130"/>
    <cellStyle name="Normal 2" xfId="131"/>
    <cellStyle name="Normal 2 10" xfId="132"/>
    <cellStyle name="Normal 2 11" xfId="133"/>
    <cellStyle name="Normal 2 12" xfId="134"/>
    <cellStyle name="Normal 2 13" xfId="135"/>
    <cellStyle name="Normal 2 14" xfId="136"/>
    <cellStyle name="Normal 2 15" xfId="137"/>
    <cellStyle name="Normal 2 16" xfId="138"/>
    <cellStyle name="Normal 2 17" xfId="139"/>
    <cellStyle name="Normal 2 18" xfId="140"/>
    <cellStyle name="Normal 2 19" xfId="141"/>
    <cellStyle name="Normal 2 2" xfId="142"/>
    <cellStyle name="Normal 2 2 2" xfId="143"/>
    <cellStyle name="Normal 2 2 2 2" xfId="144"/>
    <cellStyle name="Normal 2 20" xfId="145"/>
    <cellStyle name="Normal 2 21" xfId="146"/>
    <cellStyle name="Normal 2 22" xfId="147"/>
    <cellStyle name="Normal 2 23" xfId="148"/>
    <cellStyle name="Normal 2 24" xfId="149"/>
    <cellStyle name="Normal 2 25" xfId="150"/>
    <cellStyle name="Normal 2 26" xfId="151"/>
    <cellStyle name="Normal 2 27" xfId="152"/>
    <cellStyle name="Normal 2 28" xfId="153"/>
    <cellStyle name="Normal 2 29" xfId="154"/>
    <cellStyle name="Normal 2 3" xfId="155"/>
    <cellStyle name="Normal 2 3 2" xfId="156"/>
    <cellStyle name="Normal 2 4" xfId="157"/>
    <cellStyle name="Normal 2 5" xfId="158"/>
    <cellStyle name="Normal 2 5 6" xfId="159"/>
    <cellStyle name="Normal 2 6" xfId="160"/>
    <cellStyle name="Normal 2 7" xfId="161"/>
    <cellStyle name="Normal 2 8" xfId="162"/>
    <cellStyle name="Normal 2 9" xfId="163"/>
    <cellStyle name="Normal 3" xfId="164"/>
    <cellStyle name="Normal 3 2" xfId="165"/>
    <cellStyle name="Normal 3 2 2" xfId="166"/>
    <cellStyle name="Normal 3 3" xfId="167"/>
    <cellStyle name="Normal 3 4" xfId="168"/>
    <cellStyle name="Normal 30" xfId="169"/>
    <cellStyle name="Normal 4" xfId="170"/>
    <cellStyle name="Normal 4 2" xfId="171"/>
    <cellStyle name="Normal 4 3" xfId="172"/>
    <cellStyle name="Normal 4_BOQ for UPS Systems" xfId="173"/>
    <cellStyle name="Normal 5" xfId="174"/>
    <cellStyle name="Normal 51" xfId="175"/>
    <cellStyle name="Normal 52" xfId="176"/>
    <cellStyle name="Normal 55" xfId="177"/>
    <cellStyle name="Normal 6" xfId="178"/>
    <cellStyle name="Normal 7" xfId="179"/>
    <cellStyle name="Normal 8" xfId="180"/>
    <cellStyle name="Normal 9" xfId="181"/>
    <cellStyle name="Normal 9 2" xfId="182"/>
    <cellStyle name="Normal_BOQ IT ,GOA 20.3.2012" xfId="183"/>
    <cellStyle name="Note" xfId="184"/>
    <cellStyle name="Output" xfId="185"/>
    <cellStyle name="Percent" xfId="186"/>
    <cellStyle name="Percent 2 2" xfId="187"/>
    <cellStyle name="Price List Descr Bold/Ital" xfId="188"/>
    <cellStyle name="Standaard_AANDRTOT" xfId="189"/>
    <cellStyle name="Style 1" xfId="190"/>
    <cellStyle name="Style 1 2" xfId="191"/>
    <cellStyle name="Style 1 3" xfId="192"/>
    <cellStyle name="Style 2" xfId="193"/>
    <cellStyle name="TableStyleLight1" xfId="194"/>
    <cellStyle name="Title" xfId="195"/>
    <cellStyle name="Total" xfId="196"/>
    <cellStyle name="Warning Text" xfId="1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28575</xdr:rowOff>
    </xdr:from>
    <xdr:to>
      <xdr:col>1</xdr:col>
      <xdr:colOff>942975</xdr:colOff>
      <xdr:row>2</xdr:row>
      <xdr:rowOff>152400</xdr:rowOff>
    </xdr:to>
    <xdr:pic>
      <xdr:nvPicPr>
        <xdr:cNvPr id="1" name="Picture 1" descr="LOGO"/>
        <xdr:cNvPicPr preferRelativeResize="1">
          <a:picLocks noChangeAspect="0"/>
        </xdr:cNvPicPr>
      </xdr:nvPicPr>
      <xdr:blipFill>
        <a:blip r:embed="rId1"/>
        <a:stretch>
          <a:fillRect/>
        </a:stretch>
      </xdr:blipFill>
      <xdr:spPr>
        <a:xfrm>
          <a:off x="419100" y="190500"/>
          <a:ext cx="8096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568</xdr:row>
      <xdr:rowOff>276225</xdr:rowOff>
    </xdr:from>
    <xdr:to>
      <xdr:col>3</xdr:col>
      <xdr:colOff>0</xdr:colOff>
      <xdr:row>568</xdr:row>
      <xdr:rowOff>1143000</xdr:rowOff>
    </xdr:to>
    <xdr:pic>
      <xdr:nvPicPr>
        <xdr:cNvPr id="1"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077075" y="258089400"/>
          <a:ext cx="0" cy="866775"/>
        </a:xfrm>
        <a:prstGeom prst="rect">
          <a:avLst/>
        </a:prstGeom>
        <a:noFill/>
        <a:ln w="9525" cmpd="sng">
          <a:noFill/>
        </a:ln>
      </xdr:spPr>
    </xdr:pic>
    <xdr:clientData/>
  </xdr:twoCellAnchor>
  <xdr:twoCellAnchor editAs="oneCell">
    <xdr:from>
      <xdr:col>3</xdr:col>
      <xdr:colOff>0</xdr:colOff>
      <xdr:row>583</xdr:row>
      <xdr:rowOff>304800</xdr:rowOff>
    </xdr:from>
    <xdr:to>
      <xdr:col>3</xdr:col>
      <xdr:colOff>0</xdr:colOff>
      <xdr:row>583</xdr:row>
      <xdr:rowOff>762000</xdr:rowOff>
    </xdr:to>
    <xdr:pic>
      <xdr:nvPicPr>
        <xdr:cNvPr id="2"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077075" y="270167100"/>
          <a:ext cx="0" cy="457200"/>
        </a:xfrm>
        <a:prstGeom prst="rect">
          <a:avLst/>
        </a:prstGeom>
        <a:noFill/>
        <a:ln w="9525" cmpd="sng">
          <a:noFill/>
        </a:ln>
      </xdr:spPr>
    </xdr:pic>
    <xdr:clientData/>
  </xdr:twoCellAnchor>
  <xdr:twoCellAnchor editAs="oneCell">
    <xdr:from>
      <xdr:col>3</xdr:col>
      <xdr:colOff>0</xdr:colOff>
      <xdr:row>568</xdr:row>
      <xdr:rowOff>276225</xdr:rowOff>
    </xdr:from>
    <xdr:to>
      <xdr:col>3</xdr:col>
      <xdr:colOff>0</xdr:colOff>
      <xdr:row>568</xdr:row>
      <xdr:rowOff>457200</xdr:rowOff>
    </xdr:to>
    <xdr:pic>
      <xdr:nvPicPr>
        <xdr:cNvPr id="3"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077075" y="258089400"/>
          <a:ext cx="0" cy="180975"/>
        </a:xfrm>
        <a:prstGeom prst="rect">
          <a:avLst/>
        </a:prstGeom>
        <a:noFill/>
        <a:ln w="9525" cmpd="sng">
          <a:noFill/>
        </a:ln>
      </xdr:spPr>
    </xdr:pic>
    <xdr:clientData/>
  </xdr:twoCellAnchor>
  <xdr:twoCellAnchor editAs="oneCell">
    <xdr:from>
      <xdr:col>3</xdr:col>
      <xdr:colOff>0</xdr:colOff>
      <xdr:row>583</xdr:row>
      <xdr:rowOff>304800</xdr:rowOff>
    </xdr:from>
    <xdr:to>
      <xdr:col>3</xdr:col>
      <xdr:colOff>0</xdr:colOff>
      <xdr:row>583</xdr:row>
      <xdr:rowOff>762000</xdr:rowOff>
    </xdr:to>
    <xdr:pic>
      <xdr:nvPicPr>
        <xdr:cNvPr id="4"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077075" y="270167100"/>
          <a:ext cx="0" cy="457200"/>
        </a:xfrm>
        <a:prstGeom prst="rect">
          <a:avLst/>
        </a:prstGeom>
        <a:noFill/>
        <a:ln w="9525" cmpd="sng">
          <a:noFill/>
        </a:ln>
      </xdr:spPr>
    </xdr:pic>
    <xdr:clientData/>
  </xdr:twoCellAnchor>
  <xdr:twoCellAnchor editAs="oneCell">
    <xdr:from>
      <xdr:col>4</xdr:col>
      <xdr:colOff>0</xdr:colOff>
      <xdr:row>568</xdr:row>
      <xdr:rowOff>276225</xdr:rowOff>
    </xdr:from>
    <xdr:to>
      <xdr:col>4</xdr:col>
      <xdr:colOff>0</xdr:colOff>
      <xdr:row>568</xdr:row>
      <xdr:rowOff>1143000</xdr:rowOff>
    </xdr:to>
    <xdr:pic>
      <xdr:nvPicPr>
        <xdr:cNvPr id="5"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58089400"/>
          <a:ext cx="0" cy="866775"/>
        </a:xfrm>
        <a:prstGeom prst="rect">
          <a:avLst/>
        </a:prstGeom>
        <a:noFill/>
        <a:ln w="9525" cmpd="sng">
          <a:noFill/>
        </a:ln>
      </xdr:spPr>
    </xdr:pic>
    <xdr:clientData/>
  </xdr:twoCellAnchor>
  <xdr:twoCellAnchor editAs="oneCell">
    <xdr:from>
      <xdr:col>4</xdr:col>
      <xdr:colOff>0</xdr:colOff>
      <xdr:row>583</xdr:row>
      <xdr:rowOff>304800</xdr:rowOff>
    </xdr:from>
    <xdr:to>
      <xdr:col>4</xdr:col>
      <xdr:colOff>0</xdr:colOff>
      <xdr:row>583</xdr:row>
      <xdr:rowOff>762000</xdr:rowOff>
    </xdr:to>
    <xdr:pic>
      <xdr:nvPicPr>
        <xdr:cNvPr id="6"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70167100"/>
          <a:ext cx="0" cy="457200"/>
        </a:xfrm>
        <a:prstGeom prst="rect">
          <a:avLst/>
        </a:prstGeom>
        <a:noFill/>
        <a:ln w="9525" cmpd="sng">
          <a:noFill/>
        </a:ln>
      </xdr:spPr>
    </xdr:pic>
    <xdr:clientData/>
  </xdr:twoCellAnchor>
  <xdr:twoCellAnchor editAs="oneCell">
    <xdr:from>
      <xdr:col>4</xdr:col>
      <xdr:colOff>0</xdr:colOff>
      <xdr:row>568</xdr:row>
      <xdr:rowOff>276225</xdr:rowOff>
    </xdr:from>
    <xdr:to>
      <xdr:col>4</xdr:col>
      <xdr:colOff>0</xdr:colOff>
      <xdr:row>568</xdr:row>
      <xdr:rowOff>457200</xdr:rowOff>
    </xdr:to>
    <xdr:pic>
      <xdr:nvPicPr>
        <xdr:cNvPr id="7"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58089400"/>
          <a:ext cx="0" cy="180975"/>
        </a:xfrm>
        <a:prstGeom prst="rect">
          <a:avLst/>
        </a:prstGeom>
        <a:noFill/>
        <a:ln w="9525" cmpd="sng">
          <a:noFill/>
        </a:ln>
      </xdr:spPr>
    </xdr:pic>
    <xdr:clientData/>
  </xdr:twoCellAnchor>
  <xdr:twoCellAnchor editAs="oneCell">
    <xdr:from>
      <xdr:col>4</xdr:col>
      <xdr:colOff>0</xdr:colOff>
      <xdr:row>583</xdr:row>
      <xdr:rowOff>304800</xdr:rowOff>
    </xdr:from>
    <xdr:to>
      <xdr:col>4</xdr:col>
      <xdr:colOff>0</xdr:colOff>
      <xdr:row>583</xdr:row>
      <xdr:rowOff>762000</xdr:rowOff>
    </xdr:to>
    <xdr:pic>
      <xdr:nvPicPr>
        <xdr:cNvPr id="8"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70167100"/>
          <a:ext cx="0" cy="457200"/>
        </a:xfrm>
        <a:prstGeom prst="rect">
          <a:avLst/>
        </a:prstGeom>
        <a:noFill/>
        <a:ln w="9525" cmpd="sng">
          <a:noFill/>
        </a:ln>
      </xdr:spPr>
    </xdr:pic>
    <xdr:clientData/>
  </xdr:twoCellAnchor>
  <xdr:twoCellAnchor editAs="oneCell">
    <xdr:from>
      <xdr:col>3</xdr:col>
      <xdr:colOff>590550</xdr:colOff>
      <xdr:row>583</xdr:row>
      <xdr:rowOff>304800</xdr:rowOff>
    </xdr:from>
    <xdr:to>
      <xdr:col>3</xdr:col>
      <xdr:colOff>590550</xdr:colOff>
      <xdr:row>583</xdr:row>
      <xdr:rowOff>514350</xdr:rowOff>
    </xdr:to>
    <xdr:pic>
      <xdr:nvPicPr>
        <xdr:cNvPr id="9"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70167100"/>
          <a:ext cx="0" cy="209550"/>
        </a:xfrm>
        <a:prstGeom prst="rect">
          <a:avLst/>
        </a:prstGeom>
        <a:noFill/>
        <a:ln w="9525" cmpd="sng">
          <a:noFill/>
        </a:ln>
      </xdr:spPr>
    </xdr:pic>
    <xdr:clientData/>
  </xdr:twoCellAnchor>
  <xdr:twoCellAnchor editAs="oneCell">
    <xdr:from>
      <xdr:col>4</xdr:col>
      <xdr:colOff>0</xdr:colOff>
      <xdr:row>569</xdr:row>
      <xdr:rowOff>276225</xdr:rowOff>
    </xdr:from>
    <xdr:to>
      <xdr:col>4</xdr:col>
      <xdr:colOff>0</xdr:colOff>
      <xdr:row>569</xdr:row>
      <xdr:rowOff>1143000</xdr:rowOff>
    </xdr:to>
    <xdr:pic>
      <xdr:nvPicPr>
        <xdr:cNvPr id="10"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59232400"/>
          <a:ext cx="0" cy="866775"/>
        </a:xfrm>
        <a:prstGeom prst="rect">
          <a:avLst/>
        </a:prstGeom>
        <a:noFill/>
        <a:ln w="9525" cmpd="sng">
          <a:noFill/>
        </a:ln>
      </xdr:spPr>
    </xdr:pic>
    <xdr:clientData/>
  </xdr:twoCellAnchor>
  <xdr:twoCellAnchor editAs="oneCell">
    <xdr:from>
      <xdr:col>4</xdr:col>
      <xdr:colOff>0</xdr:colOff>
      <xdr:row>569</xdr:row>
      <xdr:rowOff>276225</xdr:rowOff>
    </xdr:from>
    <xdr:to>
      <xdr:col>4</xdr:col>
      <xdr:colOff>0</xdr:colOff>
      <xdr:row>569</xdr:row>
      <xdr:rowOff>457200</xdr:rowOff>
    </xdr:to>
    <xdr:pic>
      <xdr:nvPicPr>
        <xdr:cNvPr id="11"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59232400"/>
          <a:ext cx="0" cy="180975"/>
        </a:xfrm>
        <a:prstGeom prst="rect">
          <a:avLst/>
        </a:prstGeom>
        <a:noFill/>
        <a:ln w="9525" cmpd="sng">
          <a:noFill/>
        </a:ln>
      </xdr:spPr>
    </xdr:pic>
    <xdr:clientData/>
  </xdr:twoCellAnchor>
  <xdr:twoCellAnchor editAs="oneCell">
    <xdr:from>
      <xdr:col>4</xdr:col>
      <xdr:colOff>0</xdr:colOff>
      <xdr:row>570</xdr:row>
      <xdr:rowOff>276225</xdr:rowOff>
    </xdr:from>
    <xdr:to>
      <xdr:col>4</xdr:col>
      <xdr:colOff>0</xdr:colOff>
      <xdr:row>570</xdr:row>
      <xdr:rowOff>1143000</xdr:rowOff>
    </xdr:to>
    <xdr:pic>
      <xdr:nvPicPr>
        <xdr:cNvPr id="12"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0375400"/>
          <a:ext cx="0" cy="866775"/>
        </a:xfrm>
        <a:prstGeom prst="rect">
          <a:avLst/>
        </a:prstGeom>
        <a:noFill/>
        <a:ln w="9525" cmpd="sng">
          <a:noFill/>
        </a:ln>
      </xdr:spPr>
    </xdr:pic>
    <xdr:clientData/>
  </xdr:twoCellAnchor>
  <xdr:twoCellAnchor editAs="oneCell">
    <xdr:from>
      <xdr:col>4</xdr:col>
      <xdr:colOff>0</xdr:colOff>
      <xdr:row>570</xdr:row>
      <xdr:rowOff>276225</xdr:rowOff>
    </xdr:from>
    <xdr:to>
      <xdr:col>4</xdr:col>
      <xdr:colOff>0</xdr:colOff>
      <xdr:row>570</xdr:row>
      <xdr:rowOff>457200</xdr:rowOff>
    </xdr:to>
    <xdr:pic>
      <xdr:nvPicPr>
        <xdr:cNvPr id="13"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0375400"/>
          <a:ext cx="0" cy="180975"/>
        </a:xfrm>
        <a:prstGeom prst="rect">
          <a:avLst/>
        </a:prstGeom>
        <a:noFill/>
        <a:ln w="9525" cmpd="sng">
          <a:noFill/>
        </a:ln>
      </xdr:spPr>
    </xdr:pic>
    <xdr:clientData/>
  </xdr:twoCellAnchor>
  <xdr:twoCellAnchor editAs="oneCell">
    <xdr:from>
      <xdr:col>4</xdr:col>
      <xdr:colOff>0</xdr:colOff>
      <xdr:row>571</xdr:row>
      <xdr:rowOff>276225</xdr:rowOff>
    </xdr:from>
    <xdr:to>
      <xdr:col>4</xdr:col>
      <xdr:colOff>0</xdr:colOff>
      <xdr:row>571</xdr:row>
      <xdr:rowOff>1143000</xdr:rowOff>
    </xdr:to>
    <xdr:pic>
      <xdr:nvPicPr>
        <xdr:cNvPr id="14"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1518400"/>
          <a:ext cx="0" cy="866775"/>
        </a:xfrm>
        <a:prstGeom prst="rect">
          <a:avLst/>
        </a:prstGeom>
        <a:noFill/>
        <a:ln w="9525" cmpd="sng">
          <a:noFill/>
        </a:ln>
      </xdr:spPr>
    </xdr:pic>
    <xdr:clientData/>
  </xdr:twoCellAnchor>
  <xdr:twoCellAnchor editAs="oneCell">
    <xdr:from>
      <xdr:col>4</xdr:col>
      <xdr:colOff>0</xdr:colOff>
      <xdr:row>571</xdr:row>
      <xdr:rowOff>276225</xdr:rowOff>
    </xdr:from>
    <xdr:to>
      <xdr:col>4</xdr:col>
      <xdr:colOff>0</xdr:colOff>
      <xdr:row>571</xdr:row>
      <xdr:rowOff>457200</xdr:rowOff>
    </xdr:to>
    <xdr:pic>
      <xdr:nvPicPr>
        <xdr:cNvPr id="15"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1518400"/>
          <a:ext cx="0" cy="180975"/>
        </a:xfrm>
        <a:prstGeom prst="rect">
          <a:avLst/>
        </a:prstGeom>
        <a:noFill/>
        <a:ln w="9525" cmpd="sng">
          <a:noFill/>
        </a:ln>
      </xdr:spPr>
    </xdr:pic>
    <xdr:clientData/>
  </xdr:twoCellAnchor>
  <xdr:twoCellAnchor editAs="oneCell">
    <xdr:from>
      <xdr:col>4</xdr:col>
      <xdr:colOff>0</xdr:colOff>
      <xdr:row>572</xdr:row>
      <xdr:rowOff>276225</xdr:rowOff>
    </xdr:from>
    <xdr:to>
      <xdr:col>4</xdr:col>
      <xdr:colOff>0</xdr:colOff>
      <xdr:row>572</xdr:row>
      <xdr:rowOff>1143000</xdr:rowOff>
    </xdr:to>
    <xdr:pic>
      <xdr:nvPicPr>
        <xdr:cNvPr id="16"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2661400"/>
          <a:ext cx="0" cy="866775"/>
        </a:xfrm>
        <a:prstGeom prst="rect">
          <a:avLst/>
        </a:prstGeom>
        <a:noFill/>
        <a:ln w="9525" cmpd="sng">
          <a:noFill/>
        </a:ln>
      </xdr:spPr>
    </xdr:pic>
    <xdr:clientData/>
  </xdr:twoCellAnchor>
  <xdr:twoCellAnchor editAs="oneCell">
    <xdr:from>
      <xdr:col>4</xdr:col>
      <xdr:colOff>0</xdr:colOff>
      <xdr:row>572</xdr:row>
      <xdr:rowOff>276225</xdr:rowOff>
    </xdr:from>
    <xdr:to>
      <xdr:col>4</xdr:col>
      <xdr:colOff>0</xdr:colOff>
      <xdr:row>572</xdr:row>
      <xdr:rowOff>457200</xdr:rowOff>
    </xdr:to>
    <xdr:pic>
      <xdr:nvPicPr>
        <xdr:cNvPr id="17"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2661400"/>
          <a:ext cx="0" cy="180975"/>
        </a:xfrm>
        <a:prstGeom prst="rect">
          <a:avLst/>
        </a:prstGeom>
        <a:noFill/>
        <a:ln w="9525" cmpd="sng">
          <a:noFill/>
        </a:ln>
      </xdr:spPr>
    </xdr:pic>
    <xdr:clientData/>
  </xdr:twoCellAnchor>
  <xdr:twoCellAnchor editAs="oneCell">
    <xdr:from>
      <xdr:col>4</xdr:col>
      <xdr:colOff>0</xdr:colOff>
      <xdr:row>573</xdr:row>
      <xdr:rowOff>276225</xdr:rowOff>
    </xdr:from>
    <xdr:to>
      <xdr:col>4</xdr:col>
      <xdr:colOff>0</xdr:colOff>
      <xdr:row>573</xdr:row>
      <xdr:rowOff>1143000</xdr:rowOff>
    </xdr:to>
    <xdr:pic>
      <xdr:nvPicPr>
        <xdr:cNvPr id="18"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3804400"/>
          <a:ext cx="0" cy="866775"/>
        </a:xfrm>
        <a:prstGeom prst="rect">
          <a:avLst/>
        </a:prstGeom>
        <a:noFill/>
        <a:ln w="9525" cmpd="sng">
          <a:noFill/>
        </a:ln>
      </xdr:spPr>
    </xdr:pic>
    <xdr:clientData/>
  </xdr:twoCellAnchor>
  <xdr:twoCellAnchor editAs="oneCell">
    <xdr:from>
      <xdr:col>4</xdr:col>
      <xdr:colOff>0</xdr:colOff>
      <xdr:row>573</xdr:row>
      <xdr:rowOff>276225</xdr:rowOff>
    </xdr:from>
    <xdr:to>
      <xdr:col>4</xdr:col>
      <xdr:colOff>0</xdr:colOff>
      <xdr:row>573</xdr:row>
      <xdr:rowOff>457200</xdr:rowOff>
    </xdr:to>
    <xdr:pic>
      <xdr:nvPicPr>
        <xdr:cNvPr id="19"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3804400"/>
          <a:ext cx="0" cy="180975"/>
        </a:xfrm>
        <a:prstGeom prst="rect">
          <a:avLst/>
        </a:prstGeom>
        <a:noFill/>
        <a:ln w="9525" cmpd="sng">
          <a:noFill/>
        </a:ln>
      </xdr:spPr>
    </xdr:pic>
    <xdr:clientData/>
  </xdr:twoCellAnchor>
  <xdr:twoCellAnchor editAs="oneCell">
    <xdr:from>
      <xdr:col>4</xdr:col>
      <xdr:colOff>0</xdr:colOff>
      <xdr:row>574</xdr:row>
      <xdr:rowOff>276225</xdr:rowOff>
    </xdr:from>
    <xdr:to>
      <xdr:col>4</xdr:col>
      <xdr:colOff>0</xdr:colOff>
      <xdr:row>574</xdr:row>
      <xdr:rowOff>1143000</xdr:rowOff>
    </xdr:to>
    <xdr:pic>
      <xdr:nvPicPr>
        <xdr:cNvPr id="20"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4947400"/>
          <a:ext cx="0" cy="866775"/>
        </a:xfrm>
        <a:prstGeom prst="rect">
          <a:avLst/>
        </a:prstGeom>
        <a:noFill/>
        <a:ln w="9525" cmpd="sng">
          <a:noFill/>
        </a:ln>
      </xdr:spPr>
    </xdr:pic>
    <xdr:clientData/>
  </xdr:twoCellAnchor>
  <xdr:twoCellAnchor editAs="oneCell">
    <xdr:from>
      <xdr:col>4</xdr:col>
      <xdr:colOff>0</xdr:colOff>
      <xdr:row>574</xdr:row>
      <xdr:rowOff>276225</xdr:rowOff>
    </xdr:from>
    <xdr:to>
      <xdr:col>4</xdr:col>
      <xdr:colOff>0</xdr:colOff>
      <xdr:row>574</xdr:row>
      <xdr:rowOff>457200</xdr:rowOff>
    </xdr:to>
    <xdr:pic>
      <xdr:nvPicPr>
        <xdr:cNvPr id="21"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4947400"/>
          <a:ext cx="0" cy="180975"/>
        </a:xfrm>
        <a:prstGeom prst="rect">
          <a:avLst/>
        </a:prstGeom>
        <a:noFill/>
        <a:ln w="9525" cmpd="sng">
          <a:noFill/>
        </a:ln>
      </xdr:spPr>
    </xdr:pic>
    <xdr:clientData/>
  </xdr:twoCellAnchor>
  <xdr:twoCellAnchor editAs="oneCell">
    <xdr:from>
      <xdr:col>4</xdr:col>
      <xdr:colOff>0</xdr:colOff>
      <xdr:row>575</xdr:row>
      <xdr:rowOff>276225</xdr:rowOff>
    </xdr:from>
    <xdr:to>
      <xdr:col>4</xdr:col>
      <xdr:colOff>0</xdr:colOff>
      <xdr:row>575</xdr:row>
      <xdr:rowOff>1143000</xdr:rowOff>
    </xdr:to>
    <xdr:pic>
      <xdr:nvPicPr>
        <xdr:cNvPr id="22"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6090400"/>
          <a:ext cx="0" cy="866775"/>
        </a:xfrm>
        <a:prstGeom prst="rect">
          <a:avLst/>
        </a:prstGeom>
        <a:noFill/>
        <a:ln w="9525" cmpd="sng">
          <a:noFill/>
        </a:ln>
      </xdr:spPr>
    </xdr:pic>
    <xdr:clientData/>
  </xdr:twoCellAnchor>
  <xdr:twoCellAnchor editAs="oneCell">
    <xdr:from>
      <xdr:col>4</xdr:col>
      <xdr:colOff>0</xdr:colOff>
      <xdr:row>575</xdr:row>
      <xdr:rowOff>276225</xdr:rowOff>
    </xdr:from>
    <xdr:to>
      <xdr:col>4</xdr:col>
      <xdr:colOff>0</xdr:colOff>
      <xdr:row>575</xdr:row>
      <xdr:rowOff>457200</xdr:rowOff>
    </xdr:to>
    <xdr:pic>
      <xdr:nvPicPr>
        <xdr:cNvPr id="23"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6090400"/>
          <a:ext cx="0" cy="180975"/>
        </a:xfrm>
        <a:prstGeom prst="rect">
          <a:avLst/>
        </a:prstGeom>
        <a:noFill/>
        <a:ln w="9525" cmpd="sng">
          <a:noFill/>
        </a:ln>
      </xdr:spPr>
    </xdr:pic>
    <xdr:clientData/>
  </xdr:twoCellAnchor>
  <xdr:twoCellAnchor editAs="oneCell">
    <xdr:from>
      <xdr:col>4</xdr:col>
      <xdr:colOff>0</xdr:colOff>
      <xdr:row>568</xdr:row>
      <xdr:rowOff>276225</xdr:rowOff>
    </xdr:from>
    <xdr:to>
      <xdr:col>4</xdr:col>
      <xdr:colOff>0</xdr:colOff>
      <xdr:row>568</xdr:row>
      <xdr:rowOff>1143000</xdr:rowOff>
    </xdr:to>
    <xdr:pic>
      <xdr:nvPicPr>
        <xdr:cNvPr id="24"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58089400"/>
          <a:ext cx="0" cy="866775"/>
        </a:xfrm>
        <a:prstGeom prst="rect">
          <a:avLst/>
        </a:prstGeom>
        <a:noFill/>
        <a:ln w="9525" cmpd="sng">
          <a:noFill/>
        </a:ln>
      </xdr:spPr>
    </xdr:pic>
    <xdr:clientData/>
  </xdr:twoCellAnchor>
  <xdr:twoCellAnchor editAs="oneCell">
    <xdr:from>
      <xdr:col>4</xdr:col>
      <xdr:colOff>0</xdr:colOff>
      <xdr:row>583</xdr:row>
      <xdr:rowOff>304800</xdr:rowOff>
    </xdr:from>
    <xdr:to>
      <xdr:col>4</xdr:col>
      <xdr:colOff>0</xdr:colOff>
      <xdr:row>583</xdr:row>
      <xdr:rowOff>762000</xdr:rowOff>
    </xdr:to>
    <xdr:pic>
      <xdr:nvPicPr>
        <xdr:cNvPr id="25"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70167100"/>
          <a:ext cx="0" cy="457200"/>
        </a:xfrm>
        <a:prstGeom prst="rect">
          <a:avLst/>
        </a:prstGeom>
        <a:noFill/>
        <a:ln w="9525" cmpd="sng">
          <a:noFill/>
        </a:ln>
      </xdr:spPr>
    </xdr:pic>
    <xdr:clientData/>
  </xdr:twoCellAnchor>
  <xdr:twoCellAnchor editAs="oneCell">
    <xdr:from>
      <xdr:col>4</xdr:col>
      <xdr:colOff>0</xdr:colOff>
      <xdr:row>568</xdr:row>
      <xdr:rowOff>276225</xdr:rowOff>
    </xdr:from>
    <xdr:to>
      <xdr:col>4</xdr:col>
      <xdr:colOff>0</xdr:colOff>
      <xdr:row>568</xdr:row>
      <xdr:rowOff>457200</xdr:rowOff>
    </xdr:to>
    <xdr:pic>
      <xdr:nvPicPr>
        <xdr:cNvPr id="26"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58089400"/>
          <a:ext cx="0" cy="180975"/>
        </a:xfrm>
        <a:prstGeom prst="rect">
          <a:avLst/>
        </a:prstGeom>
        <a:noFill/>
        <a:ln w="9525" cmpd="sng">
          <a:noFill/>
        </a:ln>
      </xdr:spPr>
    </xdr:pic>
    <xdr:clientData/>
  </xdr:twoCellAnchor>
  <xdr:twoCellAnchor editAs="oneCell">
    <xdr:from>
      <xdr:col>4</xdr:col>
      <xdr:colOff>0</xdr:colOff>
      <xdr:row>583</xdr:row>
      <xdr:rowOff>304800</xdr:rowOff>
    </xdr:from>
    <xdr:to>
      <xdr:col>4</xdr:col>
      <xdr:colOff>0</xdr:colOff>
      <xdr:row>583</xdr:row>
      <xdr:rowOff>762000</xdr:rowOff>
    </xdr:to>
    <xdr:pic>
      <xdr:nvPicPr>
        <xdr:cNvPr id="27"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70167100"/>
          <a:ext cx="0" cy="457200"/>
        </a:xfrm>
        <a:prstGeom prst="rect">
          <a:avLst/>
        </a:prstGeom>
        <a:noFill/>
        <a:ln w="9525" cmpd="sng">
          <a:noFill/>
        </a:ln>
      </xdr:spPr>
    </xdr:pic>
    <xdr:clientData/>
  </xdr:twoCellAnchor>
  <xdr:twoCellAnchor editAs="oneCell">
    <xdr:from>
      <xdr:col>2</xdr:col>
      <xdr:colOff>590550</xdr:colOff>
      <xdr:row>583</xdr:row>
      <xdr:rowOff>304800</xdr:rowOff>
    </xdr:from>
    <xdr:to>
      <xdr:col>2</xdr:col>
      <xdr:colOff>590550</xdr:colOff>
      <xdr:row>583</xdr:row>
      <xdr:rowOff>514350</xdr:rowOff>
    </xdr:to>
    <xdr:pic>
      <xdr:nvPicPr>
        <xdr:cNvPr id="28"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077075" y="270167100"/>
          <a:ext cx="0" cy="209550"/>
        </a:xfrm>
        <a:prstGeom prst="rect">
          <a:avLst/>
        </a:prstGeom>
        <a:noFill/>
        <a:ln w="9525" cmpd="sng">
          <a:noFill/>
        </a:ln>
      </xdr:spPr>
    </xdr:pic>
    <xdr:clientData/>
  </xdr:twoCellAnchor>
  <xdr:twoCellAnchor editAs="oneCell">
    <xdr:from>
      <xdr:col>4</xdr:col>
      <xdr:colOff>0</xdr:colOff>
      <xdr:row>569</xdr:row>
      <xdr:rowOff>276225</xdr:rowOff>
    </xdr:from>
    <xdr:to>
      <xdr:col>4</xdr:col>
      <xdr:colOff>0</xdr:colOff>
      <xdr:row>569</xdr:row>
      <xdr:rowOff>1143000</xdr:rowOff>
    </xdr:to>
    <xdr:pic>
      <xdr:nvPicPr>
        <xdr:cNvPr id="29"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59232400"/>
          <a:ext cx="0" cy="866775"/>
        </a:xfrm>
        <a:prstGeom prst="rect">
          <a:avLst/>
        </a:prstGeom>
        <a:noFill/>
        <a:ln w="9525" cmpd="sng">
          <a:noFill/>
        </a:ln>
      </xdr:spPr>
    </xdr:pic>
    <xdr:clientData/>
  </xdr:twoCellAnchor>
  <xdr:twoCellAnchor editAs="oneCell">
    <xdr:from>
      <xdr:col>4</xdr:col>
      <xdr:colOff>0</xdr:colOff>
      <xdr:row>569</xdr:row>
      <xdr:rowOff>276225</xdr:rowOff>
    </xdr:from>
    <xdr:to>
      <xdr:col>4</xdr:col>
      <xdr:colOff>0</xdr:colOff>
      <xdr:row>569</xdr:row>
      <xdr:rowOff>457200</xdr:rowOff>
    </xdr:to>
    <xdr:pic>
      <xdr:nvPicPr>
        <xdr:cNvPr id="30"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59232400"/>
          <a:ext cx="0" cy="180975"/>
        </a:xfrm>
        <a:prstGeom prst="rect">
          <a:avLst/>
        </a:prstGeom>
        <a:noFill/>
        <a:ln w="9525" cmpd="sng">
          <a:noFill/>
        </a:ln>
      </xdr:spPr>
    </xdr:pic>
    <xdr:clientData/>
  </xdr:twoCellAnchor>
  <xdr:twoCellAnchor editAs="oneCell">
    <xdr:from>
      <xdr:col>4</xdr:col>
      <xdr:colOff>0</xdr:colOff>
      <xdr:row>570</xdr:row>
      <xdr:rowOff>276225</xdr:rowOff>
    </xdr:from>
    <xdr:to>
      <xdr:col>4</xdr:col>
      <xdr:colOff>0</xdr:colOff>
      <xdr:row>570</xdr:row>
      <xdr:rowOff>1143000</xdr:rowOff>
    </xdr:to>
    <xdr:pic>
      <xdr:nvPicPr>
        <xdr:cNvPr id="31"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0375400"/>
          <a:ext cx="0" cy="866775"/>
        </a:xfrm>
        <a:prstGeom prst="rect">
          <a:avLst/>
        </a:prstGeom>
        <a:noFill/>
        <a:ln w="9525" cmpd="sng">
          <a:noFill/>
        </a:ln>
      </xdr:spPr>
    </xdr:pic>
    <xdr:clientData/>
  </xdr:twoCellAnchor>
  <xdr:twoCellAnchor editAs="oneCell">
    <xdr:from>
      <xdr:col>4</xdr:col>
      <xdr:colOff>0</xdr:colOff>
      <xdr:row>570</xdr:row>
      <xdr:rowOff>276225</xdr:rowOff>
    </xdr:from>
    <xdr:to>
      <xdr:col>4</xdr:col>
      <xdr:colOff>0</xdr:colOff>
      <xdr:row>570</xdr:row>
      <xdr:rowOff>457200</xdr:rowOff>
    </xdr:to>
    <xdr:pic>
      <xdr:nvPicPr>
        <xdr:cNvPr id="32"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0375400"/>
          <a:ext cx="0" cy="180975"/>
        </a:xfrm>
        <a:prstGeom prst="rect">
          <a:avLst/>
        </a:prstGeom>
        <a:noFill/>
        <a:ln w="9525" cmpd="sng">
          <a:noFill/>
        </a:ln>
      </xdr:spPr>
    </xdr:pic>
    <xdr:clientData/>
  </xdr:twoCellAnchor>
  <xdr:twoCellAnchor editAs="oneCell">
    <xdr:from>
      <xdr:col>4</xdr:col>
      <xdr:colOff>0</xdr:colOff>
      <xdr:row>571</xdr:row>
      <xdr:rowOff>276225</xdr:rowOff>
    </xdr:from>
    <xdr:to>
      <xdr:col>4</xdr:col>
      <xdr:colOff>0</xdr:colOff>
      <xdr:row>571</xdr:row>
      <xdr:rowOff>1143000</xdr:rowOff>
    </xdr:to>
    <xdr:pic>
      <xdr:nvPicPr>
        <xdr:cNvPr id="33"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1518400"/>
          <a:ext cx="0" cy="866775"/>
        </a:xfrm>
        <a:prstGeom prst="rect">
          <a:avLst/>
        </a:prstGeom>
        <a:noFill/>
        <a:ln w="9525" cmpd="sng">
          <a:noFill/>
        </a:ln>
      </xdr:spPr>
    </xdr:pic>
    <xdr:clientData/>
  </xdr:twoCellAnchor>
  <xdr:twoCellAnchor editAs="oneCell">
    <xdr:from>
      <xdr:col>4</xdr:col>
      <xdr:colOff>0</xdr:colOff>
      <xdr:row>571</xdr:row>
      <xdr:rowOff>276225</xdr:rowOff>
    </xdr:from>
    <xdr:to>
      <xdr:col>4</xdr:col>
      <xdr:colOff>0</xdr:colOff>
      <xdr:row>571</xdr:row>
      <xdr:rowOff>457200</xdr:rowOff>
    </xdr:to>
    <xdr:pic>
      <xdr:nvPicPr>
        <xdr:cNvPr id="34"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1518400"/>
          <a:ext cx="0" cy="180975"/>
        </a:xfrm>
        <a:prstGeom prst="rect">
          <a:avLst/>
        </a:prstGeom>
        <a:noFill/>
        <a:ln w="9525" cmpd="sng">
          <a:noFill/>
        </a:ln>
      </xdr:spPr>
    </xdr:pic>
    <xdr:clientData/>
  </xdr:twoCellAnchor>
  <xdr:twoCellAnchor editAs="oneCell">
    <xdr:from>
      <xdr:col>4</xdr:col>
      <xdr:colOff>0</xdr:colOff>
      <xdr:row>572</xdr:row>
      <xdr:rowOff>276225</xdr:rowOff>
    </xdr:from>
    <xdr:to>
      <xdr:col>4</xdr:col>
      <xdr:colOff>0</xdr:colOff>
      <xdr:row>572</xdr:row>
      <xdr:rowOff>1143000</xdr:rowOff>
    </xdr:to>
    <xdr:pic>
      <xdr:nvPicPr>
        <xdr:cNvPr id="35"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2661400"/>
          <a:ext cx="0" cy="866775"/>
        </a:xfrm>
        <a:prstGeom prst="rect">
          <a:avLst/>
        </a:prstGeom>
        <a:noFill/>
        <a:ln w="9525" cmpd="sng">
          <a:noFill/>
        </a:ln>
      </xdr:spPr>
    </xdr:pic>
    <xdr:clientData/>
  </xdr:twoCellAnchor>
  <xdr:twoCellAnchor editAs="oneCell">
    <xdr:from>
      <xdr:col>4</xdr:col>
      <xdr:colOff>0</xdr:colOff>
      <xdr:row>572</xdr:row>
      <xdr:rowOff>276225</xdr:rowOff>
    </xdr:from>
    <xdr:to>
      <xdr:col>4</xdr:col>
      <xdr:colOff>0</xdr:colOff>
      <xdr:row>572</xdr:row>
      <xdr:rowOff>457200</xdr:rowOff>
    </xdr:to>
    <xdr:pic>
      <xdr:nvPicPr>
        <xdr:cNvPr id="36"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2661400"/>
          <a:ext cx="0" cy="180975"/>
        </a:xfrm>
        <a:prstGeom prst="rect">
          <a:avLst/>
        </a:prstGeom>
        <a:noFill/>
        <a:ln w="9525" cmpd="sng">
          <a:noFill/>
        </a:ln>
      </xdr:spPr>
    </xdr:pic>
    <xdr:clientData/>
  </xdr:twoCellAnchor>
  <xdr:twoCellAnchor editAs="oneCell">
    <xdr:from>
      <xdr:col>4</xdr:col>
      <xdr:colOff>0</xdr:colOff>
      <xdr:row>573</xdr:row>
      <xdr:rowOff>276225</xdr:rowOff>
    </xdr:from>
    <xdr:to>
      <xdr:col>4</xdr:col>
      <xdr:colOff>0</xdr:colOff>
      <xdr:row>573</xdr:row>
      <xdr:rowOff>1143000</xdr:rowOff>
    </xdr:to>
    <xdr:pic>
      <xdr:nvPicPr>
        <xdr:cNvPr id="37"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3804400"/>
          <a:ext cx="0" cy="866775"/>
        </a:xfrm>
        <a:prstGeom prst="rect">
          <a:avLst/>
        </a:prstGeom>
        <a:noFill/>
        <a:ln w="9525" cmpd="sng">
          <a:noFill/>
        </a:ln>
      </xdr:spPr>
    </xdr:pic>
    <xdr:clientData/>
  </xdr:twoCellAnchor>
  <xdr:twoCellAnchor editAs="oneCell">
    <xdr:from>
      <xdr:col>4</xdr:col>
      <xdr:colOff>0</xdr:colOff>
      <xdr:row>573</xdr:row>
      <xdr:rowOff>276225</xdr:rowOff>
    </xdr:from>
    <xdr:to>
      <xdr:col>4</xdr:col>
      <xdr:colOff>0</xdr:colOff>
      <xdr:row>573</xdr:row>
      <xdr:rowOff>457200</xdr:rowOff>
    </xdr:to>
    <xdr:pic>
      <xdr:nvPicPr>
        <xdr:cNvPr id="38"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3804400"/>
          <a:ext cx="0" cy="180975"/>
        </a:xfrm>
        <a:prstGeom prst="rect">
          <a:avLst/>
        </a:prstGeom>
        <a:noFill/>
        <a:ln w="9525" cmpd="sng">
          <a:noFill/>
        </a:ln>
      </xdr:spPr>
    </xdr:pic>
    <xdr:clientData/>
  </xdr:twoCellAnchor>
  <xdr:twoCellAnchor editAs="oneCell">
    <xdr:from>
      <xdr:col>4</xdr:col>
      <xdr:colOff>0</xdr:colOff>
      <xdr:row>574</xdr:row>
      <xdr:rowOff>276225</xdr:rowOff>
    </xdr:from>
    <xdr:to>
      <xdr:col>4</xdr:col>
      <xdr:colOff>0</xdr:colOff>
      <xdr:row>574</xdr:row>
      <xdr:rowOff>1143000</xdr:rowOff>
    </xdr:to>
    <xdr:pic>
      <xdr:nvPicPr>
        <xdr:cNvPr id="39"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4947400"/>
          <a:ext cx="0" cy="866775"/>
        </a:xfrm>
        <a:prstGeom prst="rect">
          <a:avLst/>
        </a:prstGeom>
        <a:noFill/>
        <a:ln w="9525" cmpd="sng">
          <a:noFill/>
        </a:ln>
      </xdr:spPr>
    </xdr:pic>
    <xdr:clientData/>
  </xdr:twoCellAnchor>
  <xdr:twoCellAnchor editAs="oneCell">
    <xdr:from>
      <xdr:col>4</xdr:col>
      <xdr:colOff>0</xdr:colOff>
      <xdr:row>574</xdr:row>
      <xdr:rowOff>276225</xdr:rowOff>
    </xdr:from>
    <xdr:to>
      <xdr:col>4</xdr:col>
      <xdr:colOff>0</xdr:colOff>
      <xdr:row>574</xdr:row>
      <xdr:rowOff>457200</xdr:rowOff>
    </xdr:to>
    <xdr:pic>
      <xdr:nvPicPr>
        <xdr:cNvPr id="40"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4947400"/>
          <a:ext cx="0" cy="180975"/>
        </a:xfrm>
        <a:prstGeom prst="rect">
          <a:avLst/>
        </a:prstGeom>
        <a:noFill/>
        <a:ln w="9525" cmpd="sng">
          <a:noFill/>
        </a:ln>
      </xdr:spPr>
    </xdr:pic>
    <xdr:clientData/>
  </xdr:twoCellAnchor>
  <xdr:twoCellAnchor editAs="oneCell">
    <xdr:from>
      <xdr:col>4</xdr:col>
      <xdr:colOff>0</xdr:colOff>
      <xdr:row>575</xdr:row>
      <xdr:rowOff>276225</xdr:rowOff>
    </xdr:from>
    <xdr:to>
      <xdr:col>4</xdr:col>
      <xdr:colOff>0</xdr:colOff>
      <xdr:row>575</xdr:row>
      <xdr:rowOff>1143000</xdr:rowOff>
    </xdr:to>
    <xdr:pic>
      <xdr:nvPicPr>
        <xdr:cNvPr id="41"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6090400"/>
          <a:ext cx="0" cy="866775"/>
        </a:xfrm>
        <a:prstGeom prst="rect">
          <a:avLst/>
        </a:prstGeom>
        <a:noFill/>
        <a:ln w="9525" cmpd="sng">
          <a:noFill/>
        </a:ln>
      </xdr:spPr>
    </xdr:pic>
    <xdr:clientData/>
  </xdr:twoCellAnchor>
  <xdr:twoCellAnchor editAs="oneCell">
    <xdr:from>
      <xdr:col>4</xdr:col>
      <xdr:colOff>0</xdr:colOff>
      <xdr:row>575</xdr:row>
      <xdr:rowOff>276225</xdr:rowOff>
    </xdr:from>
    <xdr:to>
      <xdr:col>4</xdr:col>
      <xdr:colOff>0</xdr:colOff>
      <xdr:row>575</xdr:row>
      <xdr:rowOff>457200</xdr:rowOff>
    </xdr:to>
    <xdr:pic>
      <xdr:nvPicPr>
        <xdr:cNvPr id="42"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7667625" y="266090400"/>
          <a:ext cx="0" cy="180975"/>
        </a:xfrm>
        <a:prstGeom prst="rect">
          <a:avLst/>
        </a:prstGeom>
        <a:noFill/>
        <a:ln w="9525" cmpd="sng">
          <a:noFill/>
        </a:ln>
      </xdr:spPr>
    </xdr:pic>
    <xdr:clientData/>
  </xdr:twoCellAnchor>
  <xdr:twoCellAnchor editAs="oneCell">
    <xdr:from>
      <xdr:col>5</xdr:col>
      <xdr:colOff>0</xdr:colOff>
      <xdr:row>568</xdr:row>
      <xdr:rowOff>276225</xdr:rowOff>
    </xdr:from>
    <xdr:to>
      <xdr:col>5</xdr:col>
      <xdr:colOff>0</xdr:colOff>
      <xdr:row>568</xdr:row>
      <xdr:rowOff>1143000</xdr:rowOff>
    </xdr:to>
    <xdr:pic>
      <xdr:nvPicPr>
        <xdr:cNvPr id="43"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58089400"/>
          <a:ext cx="0" cy="866775"/>
        </a:xfrm>
        <a:prstGeom prst="rect">
          <a:avLst/>
        </a:prstGeom>
        <a:noFill/>
        <a:ln w="9525" cmpd="sng">
          <a:noFill/>
        </a:ln>
      </xdr:spPr>
    </xdr:pic>
    <xdr:clientData/>
  </xdr:twoCellAnchor>
  <xdr:twoCellAnchor editAs="oneCell">
    <xdr:from>
      <xdr:col>5</xdr:col>
      <xdr:colOff>0</xdr:colOff>
      <xdr:row>583</xdr:row>
      <xdr:rowOff>304800</xdr:rowOff>
    </xdr:from>
    <xdr:to>
      <xdr:col>5</xdr:col>
      <xdr:colOff>0</xdr:colOff>
      <xdr:row>583</xdr:row>
      <xdr:rowOff>762000</xdr:rowOff>
    </xdr:to>
    <xdr:pic>
      <xdr:nvPicPr>
        <xdr:cNvPr id="44"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70167100"/>
          <a:ext cx="0" cy="457200"/>
        </a:xfrm>
        <a:prstGeom prst="rect">
          <a:avLst/>
        </a:prstGeom>
        <a:noFill/>
        <a:ln w="9525" cmpd="sng">
          <a:noFill/>
        </a:ln>
      </xdr:spPr>
    </xdr:pic>
    <xdr:clientData/>
  </xdr:twoCellAnchor>
  <xdr:twoCellAnchor editAs="oneCell">
    <xdr:from>
      <xdr:col>5</xdr:col>
      <xdr:colOff>0</xdr:colOff>
      <xdr:row>568</xdr:row>
      <xdr:rowOff>276225</xdr:rowOff>
    </xdr:from>
    <xdr:to>
      <xdr:col>5</xdr:col>
      <xdr:colOff>0</xdr:colOff>
      <xdr:row>568</xdr:row>
      <xdr:rowOff>457200</xdr:rowOff>
    </xdr:to>
    <xdr:pic>
      <xdr:nvPicPr>
        <xdr:cNvPr id="45"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58089400"/>
          <a:ext cx="0" cy="180975"/>
        </a:xfrm>
        <a:prstGeom prst="rect">
          <a:avLst/>
        </a:prstGeom>
        <a:noFill/>
        <a:ln w="9525" cmpd="sng">
          <a:noFill/>
        </a:ln>
      </xdr:spPr>
    </xdr:pic>
    <xdr:clientData/>
  </xdr:twoCellAnchor>
  <xdr:twoCellAnchor editAs="oneCell">
    <xdr:from>
      <xdr:col>5</xdr:col>
      <xdr:colOff>0</xdr:colOff>
      <xdr:row>583</xdr:row>
      <xdr:rowOff>304800</xdr:rowOff>
    </xdr:from>
    <xdr:to>
      <xdr:col>5</xdr:col>
      <xdr:colOff>0</xdr:colOff>
      <xdr:row>583</xdr:row>
      <xdr:rowOff>762000</xdr:rowOff>
    </xdr:to>
    <xdr:pic>
      <xdr:nvPicPr>
        <xdr:cNvPr id="46"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70167100"/>
          <a:ext cx="0" cy="457200"/>
        </a:xfrm>
        <a:prstGeom prst="rect">
          <a:avLst/>
        </a:prstGeom>
        <a:noFill/>
        <a:ln w="9525" cmpd="sng">
          <a:noFill/>
        </a:ln>
      </xdr:spPr>
    </xdr:pic>
    <xdr:clientData/>
  </xdr:twoCellAnchor>
  <xdr:twoCellAnchor editAs="oneCell">
    <xdr:from>
      <xdr:col>4</xdr:col>
      <xdr:colOff>590550</xdr:colOff>
      <xdr:row>583</xdr:row>
      <xdr:rowOff>304800</xdr:rowOff>
    </xdr:from>
    <xdr:to>
      <xdr:col>4</xdr:col>
      <xdr:colOff>590550</xdr:colOff>
      <xdr:row>583</xdr:row>
      <xdr:rowOff>514350</xdr:rowOff>
    </xdr:to>
    <xdr:pic>
      <xdr:nvPicPr>
        <xdr:cNvPr id="47"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70167100"/>
          <a:ext cx="0" cy="209550"/>
        </a:xfrm>
        <a:prstGeom prst="rect">
          <a:avLst/>
        </a:prstGeom>
        <a:noFill/>
        <a:ln w="9525" cmpd="sng">
          <a:noFill/>
        </a:ln>
      </xdr:spPr>
    </xdr:pic>
    <xdr:clientData/>
  </xdr:twoCellAnchor>
  <xdr:twoCellAnchor editAs="oneCell">
    <xdr:from>
      <xdr:col>5</xdr:col>
      <xdr:colOff>0</xdr:colOff>
      <xdr:row>569</xdr:row>
      <xdr:rowOff>276225</xdr:rowOff>
    </xdr:from>
    <xdr:to>
      <xdr:col>5</xdr:col>
      <xdr:colOff>0</xdr:colOff>
      <xdr:row>569</xdr:row>
      <xdr:rowOff>1143000</xdr:rowOff>
    </xdr:to>
    <xdr:pic>
      <xdr:nvPicPr>
        <xdr:cNvPr id="48"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59232400"/>
          <a:ext cx="0" cy="866775"/>
        </a:xfrm>
        <a:prstGeom prst="rect">
          <a:avLst/>
        </a:prstGeom>
        <a:noFill/>
        <a:ln w="9525" cmpd="sng">
          <a:noFill/>
        </a:ln>
      </xdr:spPr>
    </xdr:pic>
    <xdr:clientData/>
  </xdr:twoCellAnchor>
  <xdr:twoCellAnchor editAs="oneCell">
    <xdr:from>
      <xdr:col>5</xdr:col>
      <xdr:colOff>0</xdr:colOff>
      <xdr:row>569</xdr:row>
      <xdr:rowOff>276225</xdr:rowOff>
    </xdr:from>
    <xdr:to>
      <xdr:col>5</xdr:col>
      <xdr:colOff>0</xdr:colOff>
      <xdr:row>569</xdr:row>
      <xdr:rowOff>457200</xdr:rowOff>
    </xdr:to>
    <xdr:pic>
      <xdr:nvPicPr>
        <xdr:cNvPr id="49"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59232400"/>
          <a:ext cx="0" cy="180975"/>
        </a:xfrm>
        <a:prstGeom prst="rect">
          <a:avLst/>
        </a:prstGeom>
        <a:noFill/>
        <a:ln w="9525" cmpd="sng">
          <a:noFill/>
        </a:ln>
      </xdr:spPr>
    </xdr:pic>
    <xdr:clientData/>
  </xdr:twoCellAnchor>
  <xdr:twoCellAnchor editAs="oneCell">
    <xdr:from>
      <xdr:col>5</xdr:col>
      <xdr:colOff>0</xdr:colOff>
      <xdr:row>570</xdr:row>
      <xdr:rowOff>276225</xdr:rowOff>
    </xdr:from>
    <xdr:to>
      <xdr:col>5</xdr:col>
      <xdr:colOff>0</xdr:colOff>
      <xdr:row>570</xdr:row>
      <xdr:rowOff>1143000</xdr:rowOff>
    </xdr:to>
    <xdr:pic>
      <xdr:nvPicPr>
        <xdr:cNvPr id="50" name="Picture 50" descr="https://www.dehn.in/pdbRes/DE_EN_Web-India/2459/5920/previewImg/13357151/13357151.jpg"/>
        <xdr:cNvPicPr preferRelativeResize="1">
          <a:picLocks noChangeAspect="1"/>
        </xdr:cNvPicPr>
      </xdr:nvPicPr>
      <xdr:blipFill>
        <a:blip r:embed="rId1"/>
        <a:stretch>
          <a:fillRect/>
        </a:stretch>
      </xdr:blipFill>
      <xdr:spPr>
        <a:xfrm rot="4529824" flipV="1">
          <a:off x="8258175" y="260375400"/>
          <a:ext cx="0" cy="866775"/>
        </a:xfrm>
        <a:prstGeom prst="rect">
          <a:avLst/>
        </a:prstGeom>
        <a:noFill/>
        <a:ln w="9525" cmpd="sng">
          <a:noFill/>
        </a:ln>
      </xdr:spPr>
    </xdr:pic>
    <xdr:clientData/>
  </xdr:twoCellAnchor>
  <xdr:twoCellAnchor editAs="oneCell">
    <xdr:from>
      <xdr:col>5</xdr:col>
      <xdr:colOff>0</xdr:colOff>
      <xdr:row>570</xdr:row>
      <xdr:rowOff>276225</xdr:rowOff>
    </xdr:from>
    <xdr:to>
      <xdr:col>5</xdr:col>
      <xdr:colOff>0</xdr:colOff>
      <xdr:row>570</xdr:row>
      <xdr:rowOff>457200</xdr:rowOff>
    </xdr:to>
    <xdr:pic>
      <xdr:nvPicPr>
        <xdr:cNvPr id="51"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60375400"/>
          <a:ext cx="0" cy="180975"/>
        </a:xfrm>
        <a:prstGeom prst="rect">
          <a:avLst/>
        </a:prstGeom>
        <a:noFill/>
        <a:ln w="9525" cmpd="sng">
          <a:noFill/>
        </a:ln>
      </xdr:spPr>
    </xdr:pic>
    <xdr:clientData/>
  </xdr:twoCellAnchor>
  <xdr:twoCellAnchor editAs="oneCell">
    <xdr:from>
      <xdr:col>5</xdr:col>
      <xdr:colOff>0</xdr:colOff>
      <xdr:row>571</xdr:row>
      <xdr:rowOff>276225</xdr:rowOff>
    </xdr:from>
    <xdr:to>
      <xdr:col>5</xdr:col>
      <xdr:colOff>0</xdr:colOff>
      <xdr:row>571</xdr:row>
      <xdr:rowOff>1143000</xdr:rowOff>
    </xdr:to>
    <xdr:pic>
      <xdr:nvPicPr>
        <xdr:cNvPr id="52"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61518400"/>
          <a:ext cx="0" cy="866775"/>
        </a:xfrm>
        <a:prstGeom prst="rect">
          <a:avLst/>
        </a:prstGeom>
        <a:noFill/>
        <a:ln w="9525" cmpd="sng">
          <a:noFill/>
        </a:ln>
      </xdr:spPr>
    </xdr:pic>
    <xdr:clientData/>
  </xdr:twoCellAnchor>
  <xdr:twoCellAnchor editAs="oneCell">
    <xdr:from>
      <xdr:col>5</xdr:col>
      <xdr:colOff>0</xdr:colOff>
      <xdr:row>571</xdr:row>
      <xdr:rowOff>276225</xdr:rowOff>
    </xdr:from>
    <xdr:to>
      <xdr:col>5</xdr:col>
      <xdr:colOff>0</xdr:colOff>
      <xdr:row>571</xdr:row>
      <xdr:rowOff>457200</xdr:rowOff>
    </xdr:to>
    <xdr:pic>
      <xdr:nvPicPr>
        <xdr:cNvPr id="53"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61518400"/>
          <a:ext cx="0" cy="180975"/>
        </a:xfrm>
        <a:prstGeom prst="rect">
          <a:avLst/>
        </a:prstGeom>
        <a:noFill/>
        <a:ln w="9525" cmpd="sng">
          <a:noFill/>
        </a:ln>
      </xdr:spPr>
    </xdr:pic>
    <xdr:clientData/>
  </xdr:twoCellAnchor>
  <xdr:twoCellAnchor editAs="oneCell">
    <xdr:from>
      <xdr:col>5</xdr:col>
      <xdr:colOff>0</xdr:colOff>
      <xdr:row>572</xdr:row>
      <xdr:rowOff>276225</xdr:rowOff>
    </xdr:from>
    <xdr:to>
      <xdr:col>5</xdr:col>
      <xdr:colOff>0</xdr:colOff>
      <xdr:row>572</xdr:row>
      <xdr:rowOff>1143000</xdr:rowOff>
    </xdr:to>
    <xdr:pic>
      <xdr:nvPicPr>
        <xdr:cNvPr id="54"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62661400"/>
          <a:ext cx="0" cy="866775"/>
        </a:xfrm>
        <a:prstGeom prst="rect">
          <a:avLst/>
        </a:prstGeom>
        <a:noFill/>
        <a:ln w="9525" cmpd="sng">
          <a:noFill/>
        </a:ln>
      </xdr:spPr>
    </xdr:pic>
    <xdr:clientData/>
  </xdr:twoCellAnchor>
  <xdr:twoCellAnchor editAs="oneCell">
    <xdr:from>
      <xdr:col>5</xdr:col>
      <xdr:colOff>0</xdr:colOff>
      <xdr:row>572</xdr:row>
      <xdr:rowOff>276225</xdr:rowOff>
    </xdr:from>
    <xdr:to>
      <xdr:col>5</xdr:col>
      <xdr:colOff>0</xdr:colOff>
      <xdr:row>572</xdr:row>
      <xdr:rowOff>457200</xdr:rowOff>
    </xdr:to>
    <xdr:pic>
      <xdr:nvPicPr>
        <xdr:cNvPr id="55"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62661400"/>
          <a:ext cx="0" cy="180975"/>
        </a:xfrm>
        <a:prstGeom prst="rect">
          <a:avLst/>
        </a:prstGeom>
        <a:noFill/>
        <a:ln w="9525" cmpd="sng">
          <a:noFill/>
        </a:ln>
      </xdr:spPr>
    </xdr:pic>
    <xdr:clientData/>
  </xdr:twoCellAnchor>
  <xdr:twoCellAnchor editAs="oneCell">
    <xdr:from>
      <xdr:col>5</xdr:col>
      <xdr:colOff>0</xdr:colOff>
      <xdr:row>573</xdr:row>
      <xdr:rowOff>276225</xdr:rowOff>
    </xdr:from>
    <xdr:to>
      <xdr:col>5</xdr:col>
      <xdr:colOff>0</xdr:colOff>
      <xdr:row>573</xdr:row>
      <xdr:rowOff>1143000</xdr:rowOff>
    </xdr:to>
    <xdr:pic>
      <xdr:nvPicPr>
        <xdr:cNvPr id="56"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63804400"/>
          <a:ext cx="0" cy="866775"/>
        </a:xfrm>
        <a:prstGeom prst="rect">
          <a:avLst/>
        </a:prstGeom>
        <a:noFill/>
        <a:ln w="9525" cmpd="sng">
          <a:noFill/>
        </a:ln>
      </xdr:spPr>
    </xdr:pic>
    <xdr:clientData/>
  </xdr:twoCellAnchor>
  <xdr:twoCellAnchor editAs="oneCell">
    <xdr:from>
      <xdr:col>5</xdr:col>
      <xdr:colOff>0</xdr:colOff>
      <xdr:row>573</xdr:row>
      <xdr:rowOff>276225</xdr:rowOff>
    </xdr:from>
    <xdr:to>
      <xdr:col>5</xdr:col>
      <xdr:colOff>0</xdr:colOff>
      <xdr:row>573</xdr:row>
      <xdr:rowOff>457200</xdr:rowOff>
    </xdr:to>
    <xdr:pic>
      <xdr:nvPicPr>
        <xdr:cNvPr id="57"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63804400"/>
          <a:ext cx="0" cy="180975"/>
        </a:xfrm>
        <a:prstGeom prst="rect">
          <a:avLst/>
        </a:prstGeom>
        <a:noFill/>
        <a:ln w="9525" cmpd="sng">
          <a:noFill/>
        </a:ln>
      </xdr:spPr>
    </xdr:pic>
    <xdr:clientData/>
  </xdr:twoCellAnchor>
  <xdr:twoCellAnchor editAs="oneCell">
    <xdr:from>
      <xdr:col>5</xdr:col>
      <xdr:colOff>0</xdr:colOff>
      <xdr:row>574</xdr:row>
      <xdr:rowOff>276225</xdr:rowOff>
    </xdr:from>
    <xdr:to>
      <xdr:col>5</xdr:col>
      <xdr:colOff>0</xdr:colOff>
      <xdr:row>574</xdr:row>
      <xdr:rowOff>1143000</xdr:rowOff>
    </xdr:to>
    <xdr:pic>
      <xdr:nvPicPr>
        <xdr:cNvPr id="58"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64947400"/>
          <a:ext cx="0" cy="866775"/>
        </a:xfrm>
        <a:prstGeom prst="rect">
          <a:avLst/>
        </a:prstGeom>
        <a:noFill/>
        <a:ln w="9525" cmpd="sng">
          <a:noFill/>
        </a:ln>
      </xdr:spPr>
    </xdr:pic>
    <xdr:clientData/>
  </xdr:twoCellAnchor>
  <xdr:twoCellAnchor editAs="oneCell">
    <xdr:from>
      <xdr:col>5</xdr:col>
      <xdr:colOff>0</xdr:colOff>
      <xdr:row>574</xdr:row>
      <xdr:rowOff>276225</xdr:rowOff>
    </xdr:from>
    <xdr:to>
      <xdr:col>5</xdr:col>
      <xdr:colOff>0</xdr:colOff>
      <xdr:row>574</xdr:row>
      <xdr:rowOff>457200</xdr:rowOff>
    </xdr:to>
    <xdr:pic>
      <xdr:nvPicPr>
        <xdr:cNvPr id="59"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64947400"/>
          <a:ext cx="0" cy="180975"/>
        </a:xfrm>
        <a:prstGeom prst="rect">
          <a:avLst/>
        </a:prstGeom>
        <a:noFill/>
        <a:ln w="9525" cmpd="sng">
          <a:noFill/>
        </a:ln>
      </xdr:spPr>
    </xdr:pic>
    <xdr:clientData/>
  </xdr:twoCellAnchor>
  <xdr:twoCellAnchor editAs="oneCell">
    <xdr:from>
      <xdr:col>5</xdr:col>
      <xdr:colOff>0</xdr:colOff>
      <xdr:row>575</xdr:row>
      <xdr:rowOff>276225</xdr:rowOff>
    </xdr:from>
    <xdr:to>
      <xdr:col>5</xdr:col>
      <xdr:colOff>0</xdr:colOff>
      <xdr:row>575</xdr:row>
      <xdr:rowOff>1143000</xdr:rowOff>
    </xdr:to>
    <xdr:pic>
      <xdr:nvPicPr>
        <xdr:cNvPr id="60"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66090400"/>
          <a:ext cx="0" cy="866775"/>
        </a:xfrm>
        <a:prstGeom prst="rect">
          <a:avLst/>
        </a:prstGeom>
        <a:noFill/>
        <a:ln w="9525" cmpd="sng">
          <a:noFill/>
        </a:ln>
      </xdr:spPr>
    </xdr:pic>
    <xdr:clientData/>
  </xdr:twoCellAnchor>
  <xdr:twoCellAnchor editAs="oneCell">
    <xdr:from>
      <xdr:col>5</xdr:col>
      <xdr:colOff>0</xdr:colOff>
      <xdr:row>575</xdr:row>
      <xdr:rowOff>276225</xdr:rowOff>
    </xdr:from>
    <xdr:to>
      <xdr:col>5</xdr:col>
      <xdr:colOff>0</xdr:colOff>
      <xdr:row>575</xdr:row>
      <xdr:rowOff>457200</xdr:rowOff>
    </xdr:to>
    <xdr:pic>
      <xdr:nvPicPr>
        <xdr:cNvPr id="61" name="Picture 31" descr="https://www.dehn.in/pdbRes/DE_EN_Web-India/2459/5920/previewImg/13357151/13357151.jpg"/>
        <xdr:cNvPicPr preferRelativeResize="1">
          <a:picLocks noChangeAspect="1"/>
        </xdr:cNvPicPr>
      </xdr:nvPicPr>
      <xdr:blipFill>
        <a:blip r:embed="rId1"/>
        <a:stretch>
          <a:fillRect/>
        </a:stretch>
      </xdr:blipFill>
      <xdr:spPr>
        <a:xfrm rot="4529824" flipV="1">
          <a:off x="8258175" y="266090400"/>
          <a:ext cx="0" cy="180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sultancy\Projects\2011\1146%20-%20MTDC%20Mithbav\MEP\DESIGN%20CALCULATION\Electrical\REVISED%20CALCULATIONS%2009.01.2015\Cable%20Calulation%20with%20Aluminium%20Cable%2023-06-2015.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HIVAM\Electrical%20POWER%20POINT%20LOAD%20SHEE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FP"/>
      <sheetName val="Block B"/>
      <sheetName val="DG"/>
      <sheetName val="XLPE cable data"/>
      <sheetName val="PVC  cable data"/>
      <sheetName val="HT CABLE"/>
      <sheetName val="Cable Schedule"/>
      <sheetName val="Cable MTO"/>
    </sheetNames>
    <sheetDataSet>
      <sheetData sheetId="3">
        <row r="8">
          <cell r="A8" t="str">
            <v>3.5Cx400 sqmm-Al</v>
          </cell>
        </row>
        <row r="9">
          <cell r="A9" t="str">
            <v>3.5Cx300 sqmm-Al</v>
          </cell>
        </row>
        <row r="10">
          <cell r="A10" t="str">
            <v>3.5Cx240 sqmm-Al</v>
          </cell>
        </row>
        <row r="11">
          <cell r="A11" t="str">
            <v>3.5Cx185 sqmm-Al</v>
          </cell>
        </row>
        <row r="12">
          <cell r="A12" t="str">
            <v>3.5Cx150 sqmm-Al</v>
          </cell>
        </row>
        <row r="13">
          <cell r="A13" t="str">
            <v>3.5Cx120 sqmm-Al</v>
          </cell>
        </row>
        <row r="14">
          <cell r="A14" t="str">
            <v>3.5Cx95 sqmm-Al</v>
          </cell>
        </row>
        <row r="15">
          <cell r="A15" t="str">
            <v>3.5Cx70 sqmm-Al</v>
          </cell>
        </row>
        <row r="16">
          <cell r="A16" t="str">
            <v>3.5Cx50 sqmm-Al</v>
          </cell>
        </row>
        <row r="17">
          <cell r="A17" t="str">
            <v>3.5Cx35 sqmm-Al</v>
          </cell>
        </row>
        <row r="18">
          <cell r="A18" t="str">
            <v>3.5Cx25 sqmm-Al</v>
          </cell>
        </row>
        <row r="20">
          <cell r="A20" t="str">
            <v>3Cx400 sqmm-Al</v>
          </cell>
        </row>
        <row r="21">
          <cell r="A21" t="str">
            <v>3Cx300 sqmm-Al</v>
          </cell>
        </row>
        <row r="22">
          <cell r="A22" t="str">
            <v>3Cx240 sqmm-Al</v>
          </cell>
        </row>
        <row r="23">
          <cell r="A23" t="str">
            <v>3Cx185 sqmm-Al</v>
          </cell>
        </row>
        <row r="24">
          <cell r="A24" t="str">
            <v>3Cx150 sqmm-Al</v>
          </cell>
        </row>
        <row r="25">
          <cell r="A25" t="str">
            <v>3Cx120 sqmm-Al</v>
          </cell>
        </row>
        <row r="26">
          <cell r="A26" t="str">
            <v>3Cx95 sqmm-Al</v>
          </cell>
        </row>
        <row r="27">
          <cell r="A27" t="str">
            <v>3Cx70 sqmm-Al</v>
          </cell>
        </row>
        <row r="28">
          <cell r="A28" t="str">
            <v>3Cx50 sqmm-Al</v>
          </cell>
        </row>
        <row r="29">
          <cell r="A29" t="str">
            <v>3Cx35 sqmm-Al</v>
          </cell>
        </row>
        <row r="30">
          <cell r="A30" t="str">
            <v>3Cx25 sqmm-Al</v>
          </cell>
        </row>
        <row r="31">
          <cell r="A31" t="str">
            <v>3Cx16 sqmm-Al</v>
          </cell>
        </row>
        <row r="32">
          <cell r="A32" t="str">
            <v>3Cx10 sqmm-Al</v>
          </cell>
        </row>
        <row r="33">
          <cell r="A33" t="str">
            <v>3Cx6 sqmm-Al</v>
          </cell>
        </row>
        <row r="34">
          <cell r="A34" t="str">
            <v>3Cx4 sqmm-Al</v>
          </cell>
        </row>
        <row r="37">
          <cell r="A37" t="str">
            <v>4Cx25 sqmm-Al</v>
          </cell>
        </row>
        <row r="38">
          <cell r="A38" t="str">
            <v>4Cx16 sqmm-Al </v>
          </cell>
        </row>
        <row r="39">
          <cell r="A39" t="str">
            <v>4Cx10 sqmm-Al </v>
          </cell>
        </row>
        <row r="40">
          <cell r="A40" t="str">
            <v>4Cx6 sqmm-Al </v>
          </cell>
        </row>
        <row r="41">
          <cell r="A41" t="str">
            <v>4Cx4 sqmm-Al </v>
          </cell>
        </row>
        <row r="44">
          <cell r="A44" t="str">
            <v>1CX1.5 sqmm-Cu</v>
          </cell>
        </row>
        <row r="45">
          <cell r="A45" t="str">
            <v>1CX2.5 sqmm-Cu</v>
          </cell>
        </row>
        <row r="46">
          <cell r="A46" t="str">
            <v>1CX4 sqmm-Cu</v>
          </cell>
        </row>
        <row r="47">
          <cell r="A47" t="str">
            <v>1CX6 sqmm-Cu</v>
          </cell>
        </row>
        <row r="48">
          <cell r="A48" t="str">
            <v>1CX10 sqmm-Cu</v>
          </cell>
        </row>
        <row r="49">
          <cell r="A49" t="str">
            <v>1CX16 sqmm-Cu</v>
          </cell>
        </row>
        <row r="50">
          <cell r="A50" t="str">
            <v>1CX25 sqmm-Cu</v>
          </cell>
        </row>
        <row r="51">
          <cell r="A51" t="str">
            <v>1CX35 sqmm-Cu</v>
          </cell>
        </row>
        <row r="52">
          <cell r="A52" t="str">
            <v>1CX50 sqmm-Cu</v>
          </cell>
        </row>
        <row r="54">
          <cell r="A54" t="str">
            <v>3.5Cx400 sqmm-Cu</v>
          </cell>
        </row>
        <row r="55">
          <cell r="A55" t="str">
            <v>3.5Cx300 sqmm-Cu</v>
          </cell>
        </row>
        <row r="56">
          <cell r="A56" t="str">
            <v>3.5Cx240 sqmm-Cu</v>
          </cell>
        </row>
        <row r="57">
          <cell r="A57" t="str">
            <v>3.5Cx185 sqmm-Cu</v>
          </cell>
        </row>
        <row r="58">
          <cell r="A58" t="str">
            <v>3.5Cx150 sqmm-Cu</v>
          </cell>
        </row>
        <row r="59">
          <cell r="A59" t="str">
            <v>3.5Cx120 sqmm-Cu</v>
          </cell>
        </row>
        <row r="60">
          <cell r="A60" t="str">
            <v>3.5Cx95 sqmm-Cu</v>
          </cell>
        </row>
        <row r="61">
          <cell r="A61" t="str">
            <v>3.5Cx70 sqmm-Cu</v>
          </cell>
        </row>
        <row r="62">
          <cell r="A62" t="str">
            <v>3.5Cx50 sqmm-Cu</v>
          </cell>
        </row>
        <row r="63">
          <cell r="A63" t="str">
            <v>3.5Cx35 sqmm-Cu</v>
          </cell>
        </row>
        <row r="64">
          <cell r="A64" t="str">
            <v>3.5Cx25 sqmm-Cu</v>
          </cell>
        </row>
        <row r="66">
          <cell r="A66" t="str">
            <v>3Cx400 sqmm-Cu</v>
          </cell>
        </row>
        <row r="67">
          <cell r="A67" t="str">
            <v>3Cx300 sqmm-Cu</v>
          </cell>
        </row>
        <row r="68">
          <cell r="A68" t="str">
            <v>3Cx240 sqmm-Cu</v>
          </cell>
        </row>
        <row r="69">
          <cell r="A69" t="str">
            <v>3Cx185 sqmm-Cu</v>
          </cell>
        </row>
        <row r="70">
          <cell r="A70" t="str">
            <v>3Cx150 sqmm-Cu</v>
          </cell>
        </row>
        <row r="71">
          <cell r="A71" t="str">
            <v>3Cx120 sqmm-Cu</v>
          </cell>
        </row>
        <row r="72">
          <cell r="A72" t="str">
            <v>3Cx95 sqmm-Cu</v>
          </cell>
        </row>
        <row r="73">
          <cell r="A73" t="str">
            <v>3Cx70 sqmm-Cu</v>
          </cell>
        </row>
        <row r="74">
          <cell r="A74" t="str">
            <v>3Cx50 sqmm-Cu</v>
          </cell>
        </row>
        <row r="75">
          <cell r="A75" t="str">
            <v>3Cx35 sqmm-Cu</v>
          </cell>
        </row>
        <row r="76">
          <cell r="A76" t="str">
            <v>3Cx25 sqmm-Cu</v>
          </cell>
        </row>
        <row r="77">
          <cell r="A77" t="str">
            <v>3Cx16 sqmm-Cu</v>
          </cell>
        </row>
        <row r="78">
          <cell r="A78" t="str">
            <v>3Cx10 sqmm-Cu</v>
          </cell>
        </row>
        <row r="79">
          <cell r="A79" t="str">
            <v>3Cx6 sqmm-Cu</v>
          </cell>
        </row>
        <row r="80">
          <cell r="A80" t="str">
            <v>3Cx4 sqmm-Cu</v>
          </cell>
        </row>
        <row r="81">
          <cell r="A81" t="str">
            <v>3Cx2.5 sqmm-Cu</v>
          </cell>
        </row>
        <row r="83">
          <cell r="A83" t="str">
            <v>4Cx25 sqmm-Cu</v>
          </cell>
        </row>
        <row r="84">
          <cell r="A84" t="str">
            <v>4Cx16 sqmm-Cu </v>
          </cell>
        </row>
        <row r="85">
          <cell r="A85" t="str">
            <v>4Cx10 sqmm-Cu</v>
          </cell>
        </row>
        <row r="86">
          <cell r="A86" t="str">
            <v>4Cx6 sqmm-Cu </v>
          </cell>
        </row>
        <row r="87">
          <cell r="A87" t="str">
            <v>4Cx4 sqmm-Cu </v>
          </cell>
        </row>
        <row r="88">
          <cell r="A88" t="str">
            <v>4Cx2.5 sqmm-Cu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ad Calculation"/>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r.no/"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F21"/>
  <sheetViews>
    <sheetView zoomScalePageLayoutView="0" workbookViewId="0" topLeftCell="A1">
      <selection activeCell="C18" sqref="C18"/>
    </sheetView>
  </sheetViews>
  <sheetFormatPr defaultColWidth="9.140625" defaultRowHeight="12.75"/>
  <cols>
    <col min="1" max="1" width="9.140625" style="11" customWidth="1"/>
    <col min="2" max="2" width="11.421875" style="11" customWidth="1"/>
    <col min="3" max="3" width="58.00390625" style="11" bestFit="1" customWidth="1"/>
    <col min="4" max="4" width="22.28125" style="11" customWidth="1"/>
    <col min="5" max="5" width="22.57421875" style="27" customWidth="1"/>
    <col min="6" max="6" width="24.140625" style="11" customWidth="1"/>
    <col min="7" max="16384" width="9.140625" style="11" customWidth="1"/>
  </cols>
  <sheetData>
    <row r="3" spans="2:6" ht="39.75" customHeight="1">
      <c r="B3" s="346" t="s">
        <v>119</v>
      </c>
      <c r="C3" s="347"/>
      <c r="D3" s="347"/>
      <c r="E3" s="348"/>
      <c r="F3" s="10"/>
    </row>
    <row r="4" spans="2:6" ht="39.75" customHeight="1">
      <c r="B4" s="12" t="s">
        <v>114</v>
      </c>
      <c r="C4" s="12" t="s">
        <v>0</v>
      </c>
      <c r="D4" s="13" t="s">
        <v>120</v>
      </c>
      <c r="E4" s="13" t="s">
        <v>121</v>
      </c>
      <c r="F4" s="13" t="s">
        <v>122</v>
      </c>
    </row>
    <row r="5" spans="2:6" ht="20.25">
      <c r="B5" s="12"/>
      <c r="C5" s="12" t="s">
        <v>123</v>
      </c>
      <c r="D5" s="13"/>
      <c r="E5" s="13"/>
      <c r="F5" s="13"/>
    </row>
    <row r="6" spans="2:6" ht="147" customHeight="1">
      <c r="B6" s="14">
        <v>1</v>
      </c>
      <c r="C6" s="15" t="s">
        <v>124</v>
      </c>
      <c r="D6" s="30" t="e">
        <f>#REF!+#REF!+#REF!+#REF!+#REF!+#REF!+#REF!+#REF!+#REF!</f>
        <v>#REF!</v>
      </c>
      <c r="E6" s="16">
        <v>5816000</v>
      </c>
      <c r="F6" s="16" t="e">
        <f>E6-D6</f>
        <v>#REF!</v>
      </c>
    </row>
    <row r="7" spans="2:6" ht="81">
      <c r="B7" s="14">
        <v>2</v>
      </c>
      <c r="C7" s="15" t="s">
        <v>125</v>
      </c>
      <c r="D7" s="33" t="e">
        <f>#REF!+#REF!+#REF!</f>
        <v>#REF!</v>
      </c>
      <c r="E7" s="16">
        <v>6979000</v>
      </c>
      <c r="F7" s="16" t="e">
        <f aca="true" t="shared" si="0" ref="F7:F17">E7-D7</f>
        <v>#REF!</v>
      </c>
    </row>
    <row r="8" spans="2:6" ht="20.25">
      <c r="B8" s="14">
        <v>3</v>
      </c>
      <c r="C8" s="17" t="s">
        <v>126</v>
      </c>
      <c r="D8" s="18">
        <v>7043293</v>
      </c>
      <c r="E8" s="16">
        <v>5000000</v>
      </c>
      <c r="F8" s="28">
        <f t="shared" si="0"/>
        <v>-2043293</v>
      </c>
    </row>
    <row r="9" spans="2:6" ht="20.25">
      <c r="B9" s="14">
        <v>4</v>
      </c>
      <c r="C9" s="17" t="s">
        <v>127</v>
      </c>
      <c r="D9" s="18" t="e">
        <f>#REF!+#REF!</f>
        <v>#REF!</v>
      </c>
      <c r="E9" s="16">
        <v>5000000</v>
      </c>
      <c r="F9" s="16" t="e">
        <f t="shared" si="0"/>
        <v>#REF!</v>
      </c>
    </row>
    <row r="10" spans="2:6" ht="20.25">
      <c r="B10" s="14">
        <v>6</v>
      </c>
      <c r="C10" s="20" t="s">
        <v>5</v>
      </c>
      <c r="D10" s="31" t="e">
        <f>#REF!</f>
        <v>#REF!</v>
      </c>
      <c r="E10" s="16">
        <v>2500000</v>
      </c>
      <c r="F10" s="16" t="e">
        <f t="shared" si="0"/>
        <v>#REF!</v>
      </c>
    </row>
    <row r="11" spans="2:6" ht="20.25">
      <c r="B11" s="14">
        <v>7</v>
      </c>
      <c r="C11" s="20" t="s">
        <v>128</v>
      </c>
      <c r="D11" s="21">
        <v>9896300.1</v>
      </c>
      <c r="E11" s="16">
        <v>3000000</v>
      </c>
      <c r="F11" s="28">
        <f t="shared" si="0"/>
        <v>-6896300.1</v>
      </c>
    </row>
    <row r="12" spans="2:6" ht="20.25">
      <c r="B12" s="14">
        <v>8</v>
      </c>
      <c r="C12" s="20" t="s">
        <v>129</v>
      </c>
      <c r="D12" s="32" t="e">
        <f>#REF!</f>
        <v>#REF!</v>
      </c>
      <c r="E12" s="16">
        <v>2500000</v>
      </c>
      <c r="F12" s="16" t="e">
        <f t="shared" si="0"/>
        <v>#REF!</v>
      </c>
    </row>
    <row r="13" spans="2:6" ht="20.25">
      <c r="B13" s="14">
        <v>9</v>
      </c>
      <c r="C13" s="20" t="s">
        <v>130</v>
      </c>
      <c r="D13" s="21">
        <v>1000000</v>
      </c>
      <c r="E13" s="16">
        <v>1000000</v>
      </c>
      <c r="F13" s="16">
        <f t="shared" si="0"/>
        <v>0</v>
      </c>
    </row>
    <row r="14" spans="2:6" ht="20.25">
      <c r="B14" s="14">
        <v>10</v>
      </c>
      <c r="C14" s="20" t="s">
        <v>131</v>
      </c>
      <c r="D14" s="21" t="e">
        <f>#REF!</f>
        <v>#REF!</v>
      </c>
      <c r="E14" s="16">
        <v>1000000</v>
      </c>
      <c r="F14" s="16" t="e">
        <f t="shared" si="0"/>
        <v>#REF!</v>
      </c>
    </row>
    <row r="15" spans="2:6" ht="20.25">
      <c r="B15" s="14"/>
      <c r="C15" s="22" t="s">
        <v>132</v>
      </c>
      <c r="D15" s="23" t="e">
        <f>SUM(D6:D14)</f>
        <v>#REF!</v>
      </c>
      <c r="E15" s="23">
        <f>SUM(E6:E14)</f>
        <v>32795000</v>
      </c>
      <c r="F15" s="16" t="e">
        <f t="shared" si="0"/>
        <v>#REF!</v>
      </c>
    </row>
    <row r="16" spans="2:6" ht="20.25">
      <c r="B16" s="14"/>
      <c r="C16" s="22" t="s">
        <v>133</v>
      </c>
      <c r="D16" s="23"/>
      <c r="E16" s="23">
        <f>E15*4%</f>
        <v>1311800</v>
      </c>
      <c r="F16" s="16">
        <f t="shared" si="0"/>
        <v>1311800</v>
      </c>
    </row>
    <row r="17" spans="2:6" ht="20.25">
      <c r="B17" s="14"/>
      <c r="C17" s="22" t="s">
        <v>134</v>
      </c>
      <c r="D17" s="29" t="e">
        <f>D15</f>
        <v>#REF!</v>
      </c>
      <c r="E17" s="29">
        <f>E15+E16</f>
        <v>34106800</v>
      </c>
      <c r="F17" s="29" t="e">
        <f t="shared" si="0"/>
        <v>#REF!</v>
      </c>
    </row>
    <row r="18" spans="2:6" ht="20.25">
      <c r="B18" s="14"/>
      <c r="C18" s="20"/>
      <c r="D18" s="24"/>
      <c r="E18" s="25"/>
      <c r="F18" s="19"/>
    </row>
    <row r="19" spans="2:6" ht="20.25">
      <c r="B19" s="19"/>
      <c r="C19" s="22"/>
      <c r="D19" s="19"/>
      <c r="E19" s="14"/>
      <c r="F19" s="19"/>
    </row>
    <row r="20" ht="20.25">
      <c r="E20" s="26"/>
    </row>
    <row r="21" ht="20.25">
      <c r="D21" s="34" t="e">
        <f>D6+D7+D10+D12+D14</f>
        <v>#REF!</v>
      </c>
    </row>
  </sheetData>
  <sheetProtection/>
  <mergeCells count="1">
    <mergeCell ref="B3:E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J32"/>
  <sheetViews>
    <sheetView view="pageBreakPreview" zoomScale="85" zoomScaleSheetLayoutView="85" zoomScalePageLayoutView="0" workbookViewId="0" topLeftCell="A1">
      <selection activeCell="A1" sqref="A1"/>
    </sheetView>
  </sheetViews>
  <sheetFormatPr defaultColWidth="9.140625" defaultRowHeight="12.75"/>
  <cols>
    <col min="1" max="1" width="4.28125" style="44" customWidth="1"/>
    <col min="2" max="2" width="16.421875" style="44" bestFit="1" customWidth="1"/>
    <col min="3" max="3" width="18.00390625" style="44" bestFit="1" customWidth="1"/>
    <col min="4" max="4" width="34.7109375" style="44" customWidth="1"/>
    <col min="5" max="5" width="10.421875" style="44" customWidth="1"/>
    <col min="6" max="6" width="9.140625" style="44" customWidth="1"/>
    <col min="7" max="7" width="11.8515625" style="44" customWidth="1"/>
    <col min="8" max="8" width="27.140625" style="60" customWidth="1"/>
    <col min="9" max="9" width="25.57421875" style="60" customWidth="1"/>
    <col min="10" max="10" width="4.421875" style="44" customWidth="1"/>
    <col min="11" max="16384" width="9.140625" style="44" customWidth="1"/>
  </cols>
  <sheetData>
    <row r="2" spans="2:9" s="1" customFormat="1" ht="12.75" customHeight="1">
      <c r="B2" s="353"/>
      <c r="C2" s="355" t="s">
        <v>2</v>
      </c>
      <c r="D2" s="356"/>
      <c r="E2" s="356"/>
      <c r="F2" s="356"/>
      <c r="G2" s="357"/>
      <c r="H2" s="45"/>
      <c r="I2" s="45"/>
    </row>
    <row r="3" spans="2:9" s="1" customFormat="1" ht="14.25" customHeight="1">
      <c r="B3" s="354"/>
      <c r="C3" s="358"/>
      <c r="D3" s="359"/>
      <c r="E3" s="359"/>
      <c r="F3" s="359"/>
      <c r="G3" s="360"/>
      <c r="H3" s="45"/>
      <c r="I3" s="45"/>
    </row>
    <row r="4" spans="2:9" s="1" customFormat="1" ht="15.75">
      <c r="B4" s="46" t="s">
        <v>118</v>
      </c>
      <c r="C4" s="361" t="s">
        <v>142</v>
      </c>
      <c r="D4" s="362"/>
      <c r="E4" s="362"/>
      <c r="F4" s="362"/>
      <c r="G4" s="363"/>
      <c r="H4" s="45"/>
      <c r="I4" s="45"/>
    </row>
    <row r="5" spans="2:9" s="2" customFormat="1" ht="32.25" customHeight="1">
      <c r="B5" s="361" t="s">
        <v>143</v>
      </c>
      <c r="C5" s="362"/>
      <c r="D5" s="362"/>
      <c r="E5" s="362"/>
      <c r="F5" s="362"/>
      <c r="G5" s="363"/>
      <c r="H5" s="47"/>
      <c r="I5" s="47"/>
    </row>
    <row r="6" spans="2:9" s="48" customFormat="1" ht="57" customHeight="1">
      <c r="B6" s="49" t="s">
        <v>194</v>
      </c>
      <c r="C6" s="364" t="s">
        <v>137</v>
      </c>
      <c r="D6" s="365"/>
      <c r="E6" s="366"/>
      <c r="F6" s="364" t="s">
        <v>138</v>
      </c>
      <c r="G6" s="366"/>
      <c r="H6" s="49" t="s">
        <v>150</v>
      </c>
      <c r="I6" s="50" t="s">
        <v>144</v>
      </c>
    </row>
    <row r="7" spans="2:9" s="51" customFormat="1" ht="137.25" customHeight="1">
      <c r="B7" s="52">
        <v>1</v>
      </c>
      <c r="C7" s="367" t="s">
        <v>200</v>
      </c>
      <c r="D7" s="368"/>
      <c r="E7" s="369"/>
      <c r="F7" s="372" t="e">
        <f>#REF!</f>
        <v>#REF!</v>
      </c>
      <c r="G7" s="373"/>
      <c r="H7" s="54">
        <f>1710350+488650+8958920+1100152.92+407223.66+3000000+1000000</f>
        <v>16665296.58</v>
      </c>
      <c r="I7" s="55" t="e">
        <f aca="true" t="shared" si="0" ref="I7:I13">H7-F7</f>
        <v>#REF!</v>
      </c>
    </row>
    <row r="8" spans="2:9" s="51" customFormat="1" ht="18.75" customHeight="1">
      <c r="B8" s="52">
        <v>2</v>
      </c>
      <c r="C8" s="367" t="s">
        <v>126</v>
      </c>
      <c r="D8" s="368"/>
      <c r="E8" s="369"/>
      <c r="F8" s="370">
        <v>8859102</v>
      </c>
      <c r="G8" s="371"/>
      <c r="H8" s="54">
        <v>4703433</v>
      </c>
      <c r="I8" s="55">
        <f t="shared" si="0"/>
        <v>-4155669</v>
      </c>
    </row>
    <row r="9" spans="2:9" s="51" customFormat="1" ht="18.75">
      <c r="B9" s="52">
        <v>3</v>
      </c>
      <c r="C9" s="367" t="s">
        <v>146</v>
      </c>
      <c r="D9" s="368"/>
      <c r="E9" s="369"/>
      <c r="F9" s="370">
        <v>7801939.19</v>
      </c>
      <c r="G9" s="371"/>
      <c r="H9" s="54">
        <f>11565150+8144450+2646950</f>
        <v>22356550</v>
      </c>
      <c r="I9" s="55">
        <f t="shared" si="0"/>
        <v>14554610.809999999</v>
      </c>
    </row>
    <row r="10" spans="2:9" s="51" customFormat="1" ht="18.75" customHeight="1">
      <c r="B10" s="52">
        <v>4</v>
      </c>
      <c r="C10" s="367" t="s">
        <v>168</v>
      </c>
      <c r="D10" s="368"/>
      <c r="E10" s="369"/>
      <c r="F10" s="370" t="e">
        <f>#REF!</f>
        <v>#REF!</v>
      </c>
      <c r="G10" s="371"/>
      <c r="H10" s="54">
        <v>3000000</v>
      </c>
      <c r="I10" s="55" t="e">
        <f t="shared" si="0"/>
        <v>#REF!</v>
      </c>
    </row>
    <row r="11" spans="2:9" s="51" customFormat="1" ht="18.75" customHeight="1">
      <c r="B11" s="52">
        <v>5</v>
      </c>
      <c r="C11" s="367" t="s">
        <v>145</v>
      </c>
      <c r="D11" s="368"/>
      <c r="E11" s="369"/>
      <c r="F11" s="370" t="e">
        <f>#REF!</f>
        <v>#REF!</v>
      </c>
      <c r="G11" s="371"/>
      <c r="H11" s="54">
        <v>3000000</v>
      </c>
      <c r="I11" s="55" t="e">
        <f t="shared" si="0"/>
        <v>#REF!</v>
      </c>
    </row>
    <row r="12" spans="2:9" s="51" customFormat="1" ht="18.75" customHeight="1">
      <c r="B12" s="52">
        <v>6</v>
      </c>
      <c r="C12" s="367" t="s">
        <v>169</v>
      </c>
      <c r="D12" s="368"/>
      <c r="E12" s="369"/>
      <c r="F12" s="378" t="e">
        <f>#REF!</f>
        <v>#REF!</v>
      </c>
      <c r="G12" s="379"/>
      <c r="H12" s="54">
        <v>3000000</v>
      </c>
      <c r="I12" s="55" t="e">
        <f t="shared" si="0"/>
        <v>#REF!</v>
      </c>
    </row>
    <row r="13" spans="2:9" s="51" customFormat="1" ht="18.75" customHeight="1">
      <c r="B13" s="52">
        <v>7</v>
      </c>
      <c r="C13" s="367" t="s">
        <v>130</v>
      </c>
      <c r="D13" s="368"/>
      <c r="E13" s="369"/>
      <c r="F13" s="370">
        <v>1200000</v>
      </c>
      <c r="G13" s="371"/>
      <c r="H13" s="54">
        <v>0</v>
      </c>
      <c r="I13" s="55">
        <f t="shared" si="0"/>
        <v>-1200000</v>
      </c>
    </row>
    <row r="14" spans="2:9" s="51" customFormat="1" ht="18.75" customHeight="1">
      <c r="B14" s="52">
        <v>8</v>
      </c>
      <c r="C14" s="367" t="s">
        <v>84</v>
      </c>
      <c r="D14" s="368"/>
      <c r="E14" s="369"/>
      <c r="F14" s="370" t="e">
        <f>#REF!</f>
        <v>#REF!</v>
      </c>
      <c r="G14" s="371"/>
      <c r="H14" s="54">
        <v>0</v>
      </c>
      <c r="I14" s="55" t="e">
        <f>H14-F14</f>
        <v>#REF!</v>
      </c>
    </row>
    <row r="15" spans="2:9" s="51" customFormat="1" ht="18.75" customHeight="1">
      <c r="B15" s="56"/>
      <c r="C15" s="374" t="s">
        <v>96</v>
      </c>
      <c r="D15" s="375"/>
      <c r="E15" s="376"/>
      <c r="F15" s="377" t="e">
        <f>SUM(F7:G14)</f>
        <v>#REF!</v>
      </c>
      <c r="G15" s="373"/>
      <c r="H15" s="53">
        <f>SUM(H7:H14)</f>
        <v>52725279.58</v>
      </c>
      <c r="I15" s="57"/>
    </row>
    <row r="16" spans="2:9" s="51" customFormat="1" ht="18.75" customHeight="1">
      <c r="B16" s="56"/>
      <c r="C16" s="374" t="s">
        <v>147</v>
      </c>
      <c r="D16" s="375"/>
      <c r="E16" s="376"/>
      <c r="F16" s="372" t="e">
        <f>F15*4%</f>
        <v>#REF!</v>
      </c>
      <c r="G16" s="373"/>
      <c r="H16" s="53">
        <f>H15*4%</f>
        <v>2109011.1832</v>
      </c>
      <c r="I16" s="57"/>
    </row>
    <row r="17" spans="2:9" ht="18.75">
      <c r="B17" s="58"/>
      <c r="C17" s="374" t="s">
        <v>148</v>
      </c>
      <c r="D17" s="375"/>
      <c r="E17" s="376"/>
      <c r="F17" s="372" t="e">
        <f>F15+F16</f>
        <v>#REF!</v>
      </c>
      <c r="G17" s="373"/>
      <c r="H17" s="53">
        <f>H15+H16</f>
        <v>54834290.7632</v>
      </c>
      <c r="I17" s="58"/>
    </row>
    <row r="18" spans="2:9" ht="18.75">
      <c r="B18" s="58"/>
      <c r="C18" s="367"/>
      <c r="D18" s="368"/>
      <c r="E18" s="369"/>
      <c r="F18" s="372"/>
      <c r="G18" s="373"/>
      <c r="H18" s="58"/>
      <c r="I18" s="58"/>
    </row>
    <row r="19" spans="2:9" ht="18.75">
      <c r="B19" s="58"/>
      <c r="C19" s="374" t="s">
        <v>149</v>
      </c>
      <c r="D19" s="375"/>
      <c r="E19" s="376"/>
      <c r="F19" s="372" t="e">
        <f>F17*18%</f>
        <v>#REF!</v>
      </c>
      <c r="G19" s="373"/>
      <c r="H19" s="53">
        <f>H17*12%</f>
        <v>6580114.891584</v>
      </c>
      <c r="I19" s="58"/>
    </row>
    <row r="20" spans="2:9" ht="18.75">
      <c r="B20" s="59"/>
      <c r="C20" s="380" t="s">
        <v>96</v>
      </c>
      <c r="D20" s="380"/>
      <c r="E20" s="380"/>
      <c r="F20" s="381" t="e">
        <f>F17+F19</f>
        <v>#REF!</v>
      </c>
      <c r="G20" s="382"/>
      <c r="H20" s="62">
        <f>H17+H19</f>
        <v>61414405.654784</v>
      </c>
      <c r="I20" s="61" t="e">
        <f>H20-F20</f>
        <v>#REF!</v>
      </c>
    </row>
    <row r="24" ht="14.25">
      <c r="H24" s="83"/>
    </row>
    <row r="26" ht="12.75">
      <c r="H26" s="82"/>
    </row>
    <row r="28" spans="2:10" ht="12.75">
      <c r="B28" s="72"/>
      <c r="C28" s="72"/>
      <c r="D28" s="72"/>
      <c r="E28" s="72"/>
      <c r="F28" s="72"/>
      <c r="G28" s="72"/>
      <c r="H28" s="73"/>
      <c r="I28" s="73"/>
      <c r="J28" s="72"/>
    </row>
    <row r="29" spans="1:10" s="68" customFormat="1" ht="15.75">
      <c r="A29" s="69"/>
      <c r="B29" s="70"/>
      <c r="C29" s="70"/>
      <c r="D29" s="71"/>
      <c r="E29" s="70"/>
      <c r="F29" s="70"/>
      <c r="G29" s="70"/>
      <c r="H29" s="70"/>
      <c r="I29" s="70"/>
      <c r="J29" s="69"/>
    </row>
    <row r="30" spans="1:10" s="68" customFormat="1" ht="15.75">
      <c r="A30" s="69"/>
      <c r="B30" s="349" t="s">
        <v>178</v>
      </c>
      <c r="C30" s="349"/>
      <c r="D30" s="349"/>
      <c r="E30" s="352" t="s">
        <v>179</v>
      </c>
      <c r="F30" s="352"/>
      <c r="G30" s="352"/>
      <c r="H30" s="69"/>
      <c r="I30" s="70" t="s">
        <v>180</v>
      </c>
      <c r="J30" s="69"/>
    </row>
    <row r="31" spans="1:10" s="68" customFormat="1" ht="15.75">
      <c r="A31" s="69"/>
      <c r="B31" s="350" t="s">
        <v>181</v>
      </c>
      <c r="C31" s="350"/>
      <c r="D31" s="350"/>
      <c r="E31" s="352" t="s">
        <v>182</v>
      </c>
      <c r="F31" s="352"/>
      <c r="G31" s="352"/>
      <c r="H31" s="69"/>
      <c r="I31" s="70" t="s">
        <v>183</v>
      </c>
      <c r="J31" s="69"/>
    </row>
    <row r="32" spans="1:10" s="68" customFormat="1" ht="15.75">
      <c r="A32" s="69"/>
      <c r="B32" s="351" t="s">
        <v>195</v>
      </c>
      <c r="C32" s="351"/>
      <c r="D32" s="351"/>
      <c r="E32" s="70"/>
      <c r="F32" s="70"/>
      <c r="G32" s="70"/>
      <c r="H32" s="70"/>
      <c r="I32" s="70"/>
      <c r="J32" s="69"/>
    </row>
  </sheetData>
  <sheetProtection/>
  <mergeCells count="39">
    <mergeCell ref="F11:G11"/>
    <mergeCell ref="C20:E20"/>
    <mergeCell ref="F20:G20"/>
    <mergeCell ref="C17:E17"/>
    <mergeCell ref="F17:G17"/>
    <mergeCell ref="C18:E18"/>
    <mergeCell ref="F18:G18"/>
    <mergeCell ref="C19:E19"/>
    <mergeCell ref="F19:G19"/>
    <mergeCell ref="F10:G10"/>
    <mergeCell ref="C15:E15"/>
    <mergeCell ref="F15:G15"/>
    <mergeCell ref="C16:E16"/>
    <mergeCell ref="F16:G16"/>
    <mergeCell ref="C12:E12"/>
    <mergeCell ref="F12:G12"/>
    <mergeCell ref="C14:E14"/>
    <mergeCell ref="F14:G14"/>
    <mergeCell ref="C11:E11"/>
    <mergeCell ref="F6:G6"/>
    <mergeCell ref="C9:E9"/>
    <mergeCell ref="F9:G9"/>
    <mergeCell ref="F13:G13"/>
    <mergeCell ref="C13:E13"/>
    <mergeCell ref="C7:E7"/>
    <mergeCell ref="F7:G7"/>
    <mergeCell ref="F8:G8"/>
    <mergeCell ref="C8:E8"/>
    <mergeCell ref="C10:E10"/>
    <mergeCell ref="B30:D30"/>
    <mergeCell ref="B31:D31"/>
    <mergeCell ref="B32:D32"/>
    <mergeCell ref="E30:G30"/>
    <mergeCell ref="E31:G31"/>
    <mergeCell ref="B2:B3"/>
    <mergeCell ref="C2:G3"/>
    <mergeCell ref="C4:G4"/>
    <mergeCell ref="B5:G5"/>
    <mergeCell ref="C6:E6"/>
  </mergeCells>
  <printOptions/>
  <pageMargins left="0.31496062992125984" right="0.7086614173228347" top="1.141732283464567" bottom="0.7480314960629921" header="0.31496062992125984" footer="0.31496062992125984"/>
  <pageSetup horizontalDpi="600" verticalDpi="600" orientation="portrait" paperSize="9" scale="58" r:id="rId2"/>
  <drawing r:id="rId1"/>
</worksheet>
</file>

<file path=xl/worksheets/sheet3.xml><?xml version="1.0" encoding="utf-8"?>
<worksheet xmlns="http://schemas.openxmlformats.org/spreadsheetml/2006/main" xmlns:r="http://schemas.openxmlformats.org/officeDocument/2006/relationships">
  <dimension ref="B2:I242"/>
  <sheetViews>
    <sheetView view="pageBreakPreview" zoomScale="130" zoomScaleSheetLayoutView="130" zoomScalePageLayoutView="0" workbookViewId="0" topLeftCell="A67">
      <selection activeCell="C79" sqref="C79"/>
    </sheetView>
  </sheetViews>
  <sheetFormatPr defaultColWidth="9.140625" defaultRowHeight="12.75"/>
  <cols>
    <col min="1" max="1" width="3.8515625" style="44" customWidth="1"/>
    <col min="2" max="2" width="12.7109375" style="44" customWidth="1"/>
    <col min="3" max="3" width="20.140625" style="44" customWidth="1"/>
    <col min="4" max="5" width="9.140625" style="60" customWidth="1"/>
    <col min="6" max="6" width="39.57421875" style="44" customWidth="1"/>
    <col min="7" max="7" width="11.00390625" style="60" customWidth="1"/>
    <col min="8" max="16384" width="9.140625" style="44" customWidth="1"/>
  </cols>
  <sheetData>
    <row r="2" spans="2:7" s="74" customFormat="1" ht="12.75">
      <c r="B2" s="75" t="s">
        <v>209</v>
      </c>
      <c r="D2" s="76"/>
      <c r="E2" s="76"/>
      <c r="G2" s="76"/>
    </row>
    <row r="4" spans="2:3" ht="12.75">
      <c r="B4" s="79" t="s">
        <v>204</v>
      </c>
      <c r="C4" s="80"/>
    </row>
    <row r="6" spans="2:5" ht="12.75">
      <c r="B6" s="44" t="s">
        <v>205</v>
      </c>
      <c r="D6" s="60">
        <f>(2.75*0.8)*2</f>
        <v>4.4</v>
      </c>
      <c r="E6" s="60" t="s">
        <v>212</v>
      </c>
    </row>
    <row r="8" spans="2:5" ht="12.75">
      <c r="B8" s="44" t="s">
        <v>206</v>
      </c>
      <c r="D8" s="60">
        <f>(2.2*0.8)*2</f>
        <v>3.5200000000000005</v>
      </c>
      <c r="E8" s="60" t="s">
        <v>212</v>
      </c>
    </row>
    <row r="10" spans="2:5" ht="12.75">
      <c r="B10" s="44" t="s">
        <v>207</v>
      </c>
      <c r="D10" s="60">
        <f>(2.75*2.2)*2</f>
        <v>12.100000000000001</v>
      </c>
      <c r="E10" s="60" t="s">
        <v>212</v>
      </c>
    </row>
    <row r="12" spans="2:5" ht="12.75">
      <c r="B12" s="44" t="s">
        <v>210</v>
      </c>
      <c r="D12" s="60">
        <f>(2.2*0.8)*6</f>
        <v>10.560000000000002</v>
      </c>
      <c r="E12" s="60" t="s">
        <v>212</v>
      </c>
    </row>
    <row r="14" spans="2:5" ht="12.75">
      <c r="B14" s="44" t="s">
        <v>211</v>
      </c>
      <c r="D14" s="60">
        <f>(2.75*0.8)*4</f>
        <v>8.8</v>
      </c>
      <c r="E14" s="60" t="s">
        <v>212</v>
      </c>
    </row>
    <row r="16" spans="2:4" ht="12.75">
      <c r="B16" s="44" t="s">
        <v>208</v>
      </c>
      <c r="D16" s="60">
        <f>SUM(D6:D15)</f>
        <v>39.38000000000001</v>
      </c>
    </row>
    <row r="18" spans="2:3" ht="12.75">
      <c r="B18" s="78" t="s">
        <v>214</v>
      </c>
      <c r="C18" s="44" t="s">
        <v>213</v>
      </c>
    </row>
    <row r="19" spans="2:3" ht="12.75">
      <c r="B19" s="77" t="s">
        <v>215</v>
      </c>
      <c r="C19" s="76">
        <f>39.38*12.55</f>
        <v>494.21900000000005</v>
      </c>
    </row>
    <row r="21" ht="12.75">
      <c r="B21" s="75" t="s">
        <v>216</v>
      </c>
    </row>
    <row r="23" ht="12.75">
      <c r="B23" s="44" t="s">
        <v>218</v>
      </c>
    </row>
    <row r="25" ht="12.75">
      <c r="B25" s="44" t="s">
        <v>217</v>
      </c>
    </row>
    <row r="27" spans="2:5" ht="12.75">
      <c r="B27" s="77" t="s">
        <v>215</v>
      </c>
      <c r="C27" s="60" t="s">
        <v>219</v>
      </c>
      <c r="D27" s="60">
        <f>1000*0.8</f>
        <v>800</v>
      </c>
      <c r="E27" s="60" t="s">
        <v>223</v>
      </c>
    </row>
    <row r="29" ht="12.75">
      <c r="B29" s="44" t="s">
        <v>224</v>
      </c>
    </row>
    <row r="31" spans="2:5" ht="12.75">
      <c r="B31" s="60" t="s">
        <v>215</v>
      </c>
      <c r="C31" s="44" t="s">
        <v>225</v>
      </c>
      <c r="D31" s="60">
        <f>44*1.35</f>
        <v>59.400000000000006</v>
      </c>
      <c r="E31" s="60" t="s">
        <v>222</v>
      </c>
    </row>
    <row r="33" ht="12.75">
      <c r="B33" s="44" t="s">
        <v>226</v>
      </c>
    </row>
    <row r="35" spans="2:5" ht="12.75">
      <c r="B35" s="60" t="s">
        <v>215</v>
      </c>
      <c r="C35" s="44" t="s">
        <v>227</v>
      </c>
      <c r="D35" s="60">
        <f>9.6*1.35</f>
        <v>12.96</v>
      </c>
      <c r="E35" s="60" t="s">
        <v>222</v>
      </c>
    </row>
    <row r="37" spans="2:5" ht="12.75">
      <c r="B37" s="44" t="s">
        <v>228</v>
      </c>
      <c r="C37" s="44" t="s">
        <v>229</v>
      </c>
      <c r="D37" s="60">
        <f>59.4+12.96</f>
        <v>72.36</v>
      </c>
      <c r="E37" s="60" t="s">
        <v>6</v>
      </c>
    </row>
    <row r="39" ht="12.75">
      <c r="B39" s="75" t="s">
        <v>230</v>
      </c>
    </row>
    <row r="41" spans="2:7" ht="12.75">
      <c r="B41" s="44" t="s">
        <v>231</v>
      </c>
      <c r="C41" s="44" t="s">
        <v>235</v>
      </c>
      <c r="G41" s="60" t="s">
        <v>236</v>
      </c>
    </row>
    <row r="43" spans="2:5" ht="12.75">
      <c r="B43" s="44" t="s">
        <v>232</v>
      </c>
      <c r="C43" s="60" t="s">
        <v>237</v>
      </c>
      <c r="D43" s="60">
        <f>23*1.4</f>
        <v>32.199999999999996</v>
      </c>
      <c r="E43" s="60" t="s">
        <v>6</v>
      </c>
    </row>
    <row r="45" ht="12.75">
      <c r="B45" s="75" t="s">
        <v>233</v>
      </c>
    </row>
    <row r="47" ht="12.75">
      <c r="B47" s="44" t="s">
        <v>234</v>
      </c>
    </row>
    <row r="48" spans="2:4" ht="12.75">
      <c r="B48" s="44" t="s">
        <v>238</v>
      </c>
      <c r="D48" s="60">
        <f>2.75*2+2*0.8+1.2</f>
        <v>8.299999999999999</v>
      </c>
    </row>
    <row r="50" spans="2:5" ht="12.75">
      <c r="B50" s="44" t="s">
        <v>239</v>
      </c>
      <c r="D50" s="60">
        <f>8.3*6.8</f>
        <v>56.440000000000005</v>
      </c>
      <c r="E50" s="60" t="s">
        <v>6</v>
      </c>
    </row>
    <row r="52" spans="2:3" ht="12.75">
      <c r="B52" s="79" t="s">
        <v>240</v>
      </c>
      <c r="C52" s="80"/>
    </row>
    <row r="54" spans="2:5" ht="12.75">
      <c r="B54" s="44" t="s">
        <v>205</v>
      </c>
      <c r="D54" s="60">
        <f>(1.5*0.8)*2</f>
        <v>2.4000000000000004</v>
      </c>
      <c r="E54" s="60" t="s">
        <v>212</v>
      </c>
    </row>
    <row r="56" spans="2:5" ht="12.75">
      <c r="B56" s="44" t="s">
        <v>206</v>
      </c>
      <c r="D56" s="60">
        <f>(1.5*0.8)*2</f>
        <v>2.4000000000000004</v>
      </c>
      <c r="E56" s="60" t="s">
        <v>212</v>
      </c>
    </row>
    <row r="58" spans="2:5" ht="12.75">
      <c r="B58" s="44" t="s">
        <v>207</v>
      </c>
      <c r="D58" s="60">
        <f>(1.5*0.8)*2</f>
        <v>2.4000000000000004</v>
      </c>
      <c r="E58" s="60" t="s">
        <v>212</v>
      </c>
    </row>
    <row r="60" spans="2:5" ht="12.75">
      <c r="B60" s="44" t="s">
        <v>210</v>
      </c>
      <c r="D60" s="60">
        <f>(1.5*0.8)*2</f>
        <v>2.4000000000000004</v>
      </c>
      <c r="E60" s="60" t="s">
        <v>212</v>
      </c>
    </row>
    <row r="62" spans="2:5" ht="12.75">
      <c r="B62" s="44" t="s">
        <v>211</v>
      </c>
      <c r="D62" s="60">
        <f>(1.5*0.8)*3</f>
        <v>3.6000000000000005</v>
      </c>
      <c r="E62" s="60" t="s">
        <v>212</v>
      </c>
    </row>
    <row r="64" spans="2:4" ht="12.75">
      <c r="B64" s="44" t="s">
        <v>208</v>
      </c>
      <c r="D64" s="60">
        <f>SUM(D54:D63)</f>
        <v>13.200000000000003</v>
      </c>
    </row>
    <row r="66" spans="2:3" ht="12.75">
      <c r="B66" s="78" t="s">
        <v>214</v>
      </c>
      <c r="C66" s="44" t="s">
        <v>245</v>
      </c>
    </row>
    <row r="67" spans="2:3" ht="12.75">
      <c r="B67" s="77" t="s">
        <v>215</v>
      </c>
      <c r="C67" s="76">
        <f>13.2*12.55</f>
        <v>165.66</v>
      </c>
    </row>
    <row r="69" ht="12.75">
      <c r="B69" s="75" t="s">
        <v>241</v>
      </c>
    </row>
    <row r="71" ht="12.75">
      <c r="B71" s="44" t="s">
        <v>250</v>
      </c>
    </row>
    <row r="73" ht="12.75">
      <c r="B73" s="44" t="s">
        <v>217</v>
      </c>
    </row>
    <row r="75" spans="2:5" ht="12.75">
      <c r="B75" s="77" t="s">
        <v>215</v>
      </c>
      <c r="C75" s="60" t="s">
        <v>242</v>
      </c>
      <c r="D75" s="60">
        <f>500*0.8</f>
        <v>400</v>
      </c>
      <c r="E75" s="60" t="s">
        <v>223</v>
      </c>
    </row>
    <row r="77" ht="12.75">
      <c r="B77" s="44" t="s">
        <v>253</v>
      </c>
    </row>
    <row r="79" spans="2:5" ht="12.75">
      <c r="B79" s="60" t="s">
        <v>215</v>
      </c>
      <c r="C79" s="44" t="s">
        <v>254</v>
      </c>
      <c r="D79" s="60">
        <f>24*1.35</f>
        <v>32.400000000000006</v>
      </c>
      <c r="E79" s="60" t="s">
        <v>222</v>
      </c>
    </row>
    <row r="81" ht="12.75">
      <c r="B81" s="44" t="s">
        <v>243</v>
      </c>
    </row>
    <row r="83" spans="2:5" ht="12.75">
      <c r="B83" s="60" t="s">
        <v>215</v>
      </c>
      <c r="C83" s="44" t="s">
        <v>244</v>
      </c>
      <c r="D83" s="60">
        <f>4.8*1.35</f>
        <v>6.48</v>
      </c>
      <c r="E83" s="60" t="s">
        <v>222</v>
      </c>
    </row>
    <row r="85" spans="2:5" ht="12.75">
      <c r="B85" s="44" t="s">
        <v>228</v>
      </c>
      <c r="C85" s="44" t="s">
        <v>255</v>
      </c>
      <c r="D85" s="60">
        <f>32.4+6.48</f>
        <v>38.879999999999995</v>
      </c>
      <c r="E85" s="60" t="s">
        <v>6</v>
      </c>
    </row>
    <row r="87" ht="12.75">
      <c r="B87" s="75" t="s">
        <v>230</v>
      </c>
    </row>
    <row r="89" spans="2:7" ht="12.75">
      <c r="B89" s="44" t="s">
        <v>231</v>
      </c>
      <c r="C89" s="44" t="s">
        <v>246</v>
      </c>
      <c r="G89" s="60" t="s">
        <v>247</v>
      </c>
    </row>
    <row r="91" spans="2:5" ht="12.75">
      <c r="B91" s="44" t="s">
        <v>232</v>
      </c>
      <c r="C91" s="60" t="s">
        <v>248</v>
      </c>
      <c r="D91" s="60">
        <f>15.2*1.4</f>
        <v>21.279999999999998</v>
      </c>
      <c r="E91" s="60" t="s">
        <v>6</v>
      </c>
    </row>
    <row r="93" ht="12.75">
      <c r="B93" s="75" t="s">
        <v>233</v>
      </c>
    </row>
    <row r="95" ht="12.75">
      <c r="B95" s="44" t="s">
        <v>234</v>
      </c>
    </row>
    <row r="96" spans="2:4" ht="12.75">
      <c r="B96" s="44" t="s">
        <v>261</v>
      </c>
      <c r="D96" s="60">
        <f>1.5*2+2*0.8+1.2</f>
        <v>5.8</v>
      </c>
    </row>
    <row r="98" spans="2:5" ht="12.75">
      <c r="B98" s="44" t="s">
        <v>262</v>
      </c>
      <c r="D98" s="60">
        <f>5.8*6.8</f>
        <v>39.44</v>
      </c>
      <c r="E98" s="60" t="s">
        <v>6</v>
      </c>
    </row>
    <row r="100" spans="2:3" ht="12.75">
      <c r="B100" s="79" t="s">
        <v>265</v>
      </c>
      <c r="C100" s="80"/>
    </row>
    <row r="102" spans="2:5" ht="12.75">
      <c r="B102" s="44" t="s">
        <v>205</v>
      </c>
      <c r="D102" s="60">
        <f>(1*0.5)*2</f>
        <v>1</v>
      </c>
      <c r="E102" s="60" t="s">
        <v>212</v>
      </c>
    </row>
    <row r="104" spans="2:5" ht="12.75">
      <c r="B104" s="44" t="s">
        <v>206</v>
      </c>
      <c r="D104" s="60">
        <f>(1*0.5)*2</f>
        <v>1</v>
      </c>
      <c r="E104" s="60" t="s">
        <v>212</v>
      </c>
    </row>
    <row r="106" spans="2:5" ht="12.75">
      <c r="B106" s="44" t="s">
        <v>207</v>
      </c>
      <c r="D106" s="60">
        <f>(1*0.5)*2</f>
        <v>1</v>
      </c>
      <c r="E106" s="60" t="s">
        <v>212</v>
      </c>
    </row>
    <row r="108" spans="2:5" ht="12.75">
      <c r="B108" s="44" t="s">
        <v>210</v>
      </c>
      <c r="D108" s="60">
        <f>(1*0.5)*2</f>
        <v>1</v>
      </c>
      <c r="E108" s="60" t="s">
        <v>212</v>
      </c>
    </row>
    <row r="110" spans="2:5" ht="12.75">
      <c r="B110" s="44" t="s">
        <v>211</v>
      </c>
      <c r="D110" s="60">
        <f>(1*0.5)*3</f>
        <v>1.5</v>
      </c>
      <c r="E110" s="60" t="s">
        <v>212</v>
      </c>
    </row>
    <row r="112" spans="2:4" ht="12.75">
      <c r="B112" s="44" t="s">
        <v>208</v>
      </c>
      <c r="D112" s="60">
        <f>SUM(D102:D111)</f>
        <v>5.5</v>
      </c>
    </row>
    <row r="114" spans="2:3" ht="12.75">
      <c r="B114" s="78" t="s">
        <v>214</v>
      </c>
      <c r="C114" s="44" t="s">
        <v>269</v>
      </c>
    </row>
    <row r="115" spans="2:3" ht="12.75">
      <c r="B115" s="77" t="s">
        <v>215</v>
      </c>
      <c r="C115" s="76">
        <f>5.8*12.55</f>
        <v>72.79</v>
      </c>
    </row>
    <row r="117" ht="12.75">
      <c r="B117" s="75" t="s">
        <v>249</v>
      </c>
    </row>
    <row r="119" ht="12.75">
      <c r="B119" s="44" t="s">
        <v>251</v>
      </c>
    </row>
    <row r="121" ht="12.75">
      <c r="B121" s="44" t="s">
        <v>217</v>
      </c>
    </row>
    <row r="123" spans="2:5" ht="12.75">
      <c r="B123" s="77" t="s">
        <v>215</v>
      </c>
      <c r="C123" s="60" t="s">
        <v>252</v>
      </c>
      <c r="D123" s="60">
        <f>125*0.8</f>
        <v>100</v>
      </c>
      <c r="E123" s="60" t="s">
        <v>223</v>
      </c>
    </row>
    <row r="125" ht="12.75">
      <c r="B125" s="44" t="s">
        <v>256</v>
      </c>
    </row>
    <row r="127" spans="2:5" ht="12.75">
      <c r="B127" s="60" t="s">
        <v>215</v>
      </c>
      <c r="C127" s="44" t="s">
        <v>257</v>
      </c>
      <c r="D127" s="60">
        <f>16*1.35</f>
        <v>21.6</v>
      </c>
      <c r="E127" s="60" t="s">
        <v>222</v>
      </c>
    </row>
    <row r="129" ht="12.75">
      <c r="B129" s="44" t="s">
        <v>266</v>
      </c>
    </row>
    <row r="131" spans="2:5" ht="12.75">
      <c r="B131" s="60" t="s">
        <v>215</v>
      </c>
      <c r="C131" s="44" t="s">
        <v>267</v>
      </c>
      <c r="D131" s="60">
        <f>2*1.35</f>
        <v>2.7</v>
      </c>
      <c r="E131" s="60" t="s">
        <v>222</v>
      </c>
    </row>
    <row r="133" spans="2:5" ht="12.75">
      <c r="B133" s="44" t="s">
        <v>228</v>
      </c>
      <c r="C133" s="44" t="s">
        <v>268</v>
      </c>
      <c r="D133" s="60">
        <f>21.6+2.7</f>
        <v>24.3</v>
      </c>
      <c r="E133" s="60" t="s">
        <v>6</v>
      </c>
    </row>
    <row r="135" ht="12.75">
      <c r="B135" s="75" t="s">
        <v>230</v>
      </c>
    </row>
    <row r="137" spans="2:7" ht="12.75">
      <c r="B137" s="44" t="s">
        <v>231</v>
      </c>
      <c r="C137" s="44" t="s">
        <v>258</v>
      </c>
      <c r="G137" s="60" t="s">
        <v>259</v>
      </c>
    </row>
    <row r="139" spans="2:5" ht="12.75">
      <c r="B139" s="44" t="s">
        <v>232</v>
      </c>
      <c r="C139" s="60" t="s">
        <v>260</v>
      </c>
      <c r="D139" s="60">
        <f>10*1.4</f>
        <v>14</v>
      </c>
      <c r="E139" s="60" t="s">
        <v>6</v>
      </c>
    </row>
    <row r="141" ht="12.75">
      <c r="B141" s="75" t="s">
        <v>233</v>
      </c>
    </row>
    <row r="143" ht="12.75">
      <c r="B143" s="44" t="s">
        <v>234</v>
      </c>
    </row>
    <row r="144" spans="2:4" ht="12.75">
      <c r="B144" s="44" t="s">
        <v>263</v>
      </c>
      <c r="D144" s="60">
        <f>1*2+0.5*2+1.2</f>
        <v>4.2</v>
      </c>
    </row>
    <row r="146" spans="2:5" ht="12.75">
      <c r="B146" s="44" t="s">
        <v>264</v>
      </c>
      <c r="D146" s="60">
        <f>4.2*6.8</f>
        <v>28.56</v>
      </c>
      <c r="E146" s="60" t="s">
        <v>6</v>
      </c>
    </row>
    <row r="148" spans="2:3" ht="12.75">
      <c r="B148" s="79" t="s">
        <v>281</v>
      </c>
      <c r="C148" s="80"/>
    </row>
    <row r="150" spans="2:5" ht="12.75">
      <c r="B150" s="44" t="s">
        <v>205</v>
      </c>
      <c r="D150" s="60">
        <f>(2*0.5)*2</f>
        <v>2</v>
      </c>
      <c r="E150" s="60" t="s">
        <v>212</v>
      </c>
    </row>
    <row r="152" spans="2:5" ht="12.75">
      <c r="B152" s="44" t="s">
        <v>206</v>
      </c>
      <c r="D152" s="60">
        <f>(2*0.5)*2</f>
        <v>2</v>
      </c>
      <c r="E152" s="60" t="s">
        <v>212</v>
      </c>
    </row>
    <row r="154" spans="2:5" ht="12.75">
      <c r="B154" s="44" t="s">
        <v>207</v>
      </c>
      <c r="D154" s="60">
        <f>(2*0.5)*2</f>
        <v>2</v>
      </c>
      <c r="E154" s="60" t="s">
        <v>212</v>
      </c>
    </row>
    <row r="156" spans="2:5" ht="12.75">
      <c r="B156" s="44" t="s">
        <v>210</v>
      </c>
      <c r="D156" s="60">
        <f>(2*0.5)*4</f>
        <v>4</v>
      </c>
      <c r="E156" s="60" t="s">
        <v>212</v>
      </c>
    </row>
    <row r="158" spans="2:9" ht="12.75">
      <c r="B158" s="44" t="s">
        <v>211</v>
      </c>
      <c r="D158" s="60">
        <f>(2*0.5)*3</f>
        <v>3</v>
      </c>
      <c r="E158" s="60" t="s">
        <v>212</v>
      </c>
      <c r="I158" s="81"/>
    </row>
    <row r="160" spans="2:4" ht="12.75">
      <c r="B160" s="44" t="s">
        <v>208</v>
      </c>
      <c r="D160" s="60">
        <f>SUM(D150:D159)</f>
        <v>13</v>
      </c>
    </row>
    <row r="162" spans="2:3" ht="12.75">
      <c r="B162" s="78" t="s">
        <v>214</v>
      </c>
      <c r="C162" s="44" t="s">
        <v>270</v>
      </c>
    </row>
    <row r="163" spans="2:3" ht="12.75">
      <c r="B163" s="77" t="s">
        <v>215</v>
      </c>
      <c r="C163" s="76">
        <f>13*12.55</f>
        <v>163.15</v>
      </c>
    </row>
    <row r="165" ht="12.75">
      <c r="B165" s="75" t="s">
        <v>280</v>
      </c>
    </row>
    <row r="167" ht="12.75">
      <c r="B167" s="44" t="s">
        <v>271</v>
      </c>
    </row>
    <row r="169" ht="12.75">
      <c r="B169" s="44" t="s">
        <v>217</v>
      </c>
    </row>
    <row r="171" spans="2:5" ht="12.75">
      <c r="B171" s="77" t="s">
        <v>215</v>
      </c>
      <c r="C171" s="60" t="s">
        <v>242</v>
      </c>
      <c r="D171" s="60">
        <f>500*0.8</f>
        <v>400</v>
      </c>
      <c r="E171" s="60" t="s">
        <v>223</v>
      </c>
    </row>
    <row r="173" ht="12.75">
      <c r="B173" s="44" t="s">
        <v>220</v>
      </c>
    </row>
    <row r="175" spans="2:5" ht="12.75">
      <c r="B175" s="60" t="s">
        <v>215</v>
      </c>
      <c r="C175" s="44" t="s">
        <v>221</v>
      </c>
      <c r="D175" s="60">
        <f>32*1.35</f>
        <v>43.2</v>
      </c>
      <c r="E175" s="60" t="s">
        <v>222</v>
      </c>
    </row>
    <row r="177" ht="12.75">
      <c r="B177" s="44" t="s">
        <v>272</v>
      </c>
    </row>
    <row r="179" spans="2:5" ht="12.75">
      <c r="B179" s="60" t="s">
        <v>215</v>
      </c>
      <c r="C179" s="44" t="s">
        <v>273</v>
      </c>
      <c r="D179" s="60">
        <f>4*1.35</f>
        <v>5.4</v>
      </c>
      <c r="E179" s="60" t="s">
        <v>222</v>
      </c>
    </row>
    <row r="181" spans="2:5" ht="12.75">
      <c r="B181" s="44" t="s">
        <v>228</v>
      </c>
      <c r="C181" s="44" t="s">
        <v>274</v>
      </c>
      <c r="D181" s="60">
        <f>43.2+5.4</f>
        <v>48.6</v>
      </c>
      <c r="E181" s="60" t="s">
        <v>6</v>
      </c>
    </row>
    <row r="183" ht="12.75">
      <c r="B183" s="75" t="s">
        <v>230</v>
      </c>
    </row>
    <row r="185" spans="2:7" ht="12.75">
      <c r="B185" s="44" t="s">
        <v>231</v>
      </c>
      <c r="C185" s="44" t="s">
        <v>275</v>
      </c>
      <c r="G185" s="60" t="s">
        <v>276</v>
      </c>
    </row>
    <row r="187" spans="2:5" ht="12.75">
      <c r="B187" s="44" t="s">
        <v>232</v>
      </c>
      <c r="C187" s="60" t="s">
        <v>277</v>
      </c>
      <c r="D187" s="60">
        <f>18*1.4</f>
        <v>25.2</v>
      </c>
      <c r="E187" s="60" t="s">
        <v>6</v>
      </c>
    </row>
    <row r="189" ht="12.75">
      <c r="B189" s="75" t="s">
        <v>233</v>
      </c>
    </row>
    <row r="191" ht="12.75">
      <c r="B191" s="44" t="s">
        <v>234</v>
      </c>
    </row>
    <row r="192" spans="2:4" ht="12.75">
      <c r="B192" s="44" t="s">
        <v>278</v>
      </c>
      <c r="D192" s="60">
        <f>2*2+0.5*2+1.2</f>
        <v>6.2</v>
      </c>
    </row>
    <row r="194" spans="2:5" ht="12.75">
      <c r="B194" s="44" t="s">
        <v>279</v>
      </c>
      <c r="D194" s="60">
        <f>6.2*6.8</f>
        <v>42.16</v>
      </c>
      <c r="E194" s="60" t="s">
        <v>6</v>
      </c>
    </row>
    <row r="196" spans="2:3" ht="12.75">
      <c r="B196" s="79" t="s">
        <v>282</v>
      </c>
      <c r="C196" s="80"/>
    </row>
    <row r="198" spans="2:5" ht="12.75">
      <c r="B198" s="44" t="s">
        <v>205</v>
      </c>
      <c r="D198" s="60">
        <f>(2*0.5)*2</f>
        <v>2</v>
      </c>
      <c r="E198" s="60" t="s">
        <v>212</v>
      </c>
    </row>
    <row r="200" spans="2:5" ht="12.75">
      <c r="B200" s="44" t="s">
        <v>206</v>
      </c>
      <c r="D200" s="60">
        <f>(2*0.5)*2</f>
        <v>2</v>
      </c>
      <c r="E200" s="60" t="s">
        <v>212</v>
      </c>
    </row>
    <row r="202" spans="2:5" ht="12.75">
      <c r="B202" s="44" t="s">
        <v>207</v>
      </c>
      <c r="D202" s="60">
        <f>(2*0.5)*2</f>
        <v>2</v>
      </c>
      <c r="E202" s="60" t="s">
        <v>212</v>
      </c>
    </row>
    <row r="204" spans="2:5" ht="12.75">
      <c r="B204" s="44" t="s">
        <v>210</v>
      </c>
      <c r="D204" s="60">
        <f>(2*0.5)*4</f>
        <v>4</v>
      </c>
      <c r="E204" s="60" t="s">
        <v>212</v>
      </c>
    </row>
    <row r="206" spans="2:5" ht="12.75">
      <c r="B206" s="44" t="s">
        <v>211</v>
      </c>
      <c r="D206" s="60">
        <f>(2*0.5)*3</f>
        <v>3</v>
      </c>
      <c r="E206" s="60" t="s">
        <v>212</v>
      </c>
    </row>
    <row r="208" spans="2:4" ht="12.75">
      <c r="B208" s="44" t="s">
        <v>208</v>
      </c>
      <c r="D208" s="60">
        <f>SUM(D198:D207)</f>
        <v>13</v>
      </c>
    </row>
    <row r="210" spans="2:3" ht="12.75">
      <c r="B210" s="78" t="s">
        <v>214</v>
      </c>
      <c r="C210" s="44" t="s">
        <v>270</v>
      </c>
    </row>
    <row r="211" spans="2:3" ht="12.75">
      <c r="B211" s="77" t="s">
        <v>215</v>
      </c>
      <c r="C211" s="76">
        <f>13*12.55</f>
        <v>163.15</v>
      </c>
    </row>
    <row r="213" ht="12.75">
      <c r="B213" s="75" t="s">
        <v>249</v>
      </c>
    </row>
    <row r="215" ht="12.75">
      <c r="B215" s="44" t="s">
        <v>251</v>
      </c>
    </row>
    <row r="217" ht="12.75">
      <c r="B217" s="44" t="s">
        <v>217</v>
      </c>
    </row>
    <row r="219" spans="2:5" ht="12.75">
      <c r="B219" s="77" t="s">
        <v>215</v>
      </c>
      <c r="C219" s="60" t="s">
        <v>252</v>
      </c>
      <c r="D219" s="60">
        <f>125*0.8</f>
        <v>100</v>
      </c>
      <c r="E219" s="60" t="s">
        <v>223</v>
      </c>
    </row>
    <row r="221" ht="12.75">
      <c r="B221" s="44" t="s">
        <v>220</v>
      </c>
    </row>
    <row r="223" spans="2:5" ht="12.75">
      <c r="B223" s="60" t="s">
        <v>215</v>
      </c>
      <c r="C223" s="44" t="s">
        <v>221</v>
      </c>
      <c r="D223" s="60">
        <f>32*1.35</f>
        <v>43.2</v>
      </c>
      <c r="E223" s="60" t="s">
        <v>222</v>
      </c>
    </row>
    <row r="225" ht="12.75">
      <c r="B225" s="44" t="s">
        <v>272</v>
      </c>
    </row>
    <row r="227" spans="2:5" ht="12.75">
      <c r="B227" s="60" t="s">
        <v>215</v>
      </c>
      <c r="C227" s="44" t="s">
        <v>273</v>
      </c>
      <c r="D227" s="60">
        <f>4*1.35</f>
        <v>5.4</v>
      </c>
      <c r="E227" s="60" t="s">
        <v>222</v>
      </c>
    </row>
    <row r="229" spans="2:5" ht="12.75">
      <c r="B229" s="44" t="s">
        <v>228</v>
      </c>
      <c r="C229" s="44" t="s">
        <v>274</v>
      </c>
      <c r="D229" s="60">
        <f>43.2+5.4</f>
        <v>48.6</v>
      </c>
      <c r="E229" s="60" t="s">
        <v>6</v>
      </c>
    </row>
    <row r="231" ht="12.75">
      <c r="B231" s="75" t="s">
        <v>230</v>
      </c>
    </row>
    <row r="233" spans="2:7" ht="12.75">
      <c r="B233" s="44" t="s">
        <v>231</v>
      </c>
      <c r="C233" s="44" t="s">
        <v>275</v>
      </c>
      <c r="G233" s="60" t="s">
        <v>276</v>
      </c>
    </row>
    <row r="235" spans="2:5" ht="12.75">
      <c r="B235" s="44" t="s">
        <v>232</v>
      </c>
      <c r="C235" s="60" t="s">
        <v>277</v>
      </c>
      <c r="D235" s="60">
        <f>18*1.4</f>
        <v>25.2</v>
      </c>
      <c r="E235" s="60" t="s">
        <v>6</v>
      </c>
    </row>
    <row r="237" ht="12.75">
      <c r="B237" s="75" t="s">
        <v>233</v>
      </c>
    </row>
    <row r="239" ht="12.75">
      <c r="B239" s="44" t="s">
        <v>234</v>
      </c>
    </row>
    <row r="240" spans="2:4" ht="12.75">
      <c r="B240" s="44" t="s">
        <v>278</v>
      </c>
      <c r="D240" s="60">
        <f>2*2+0.5*2+1.2</f>
        <v>6.2</v>
      </c>
    </row>
    <row r="242" spans="2:5" ht="12.75">
      <c r="B242" s="44" t="s">
        <v>279</v>
      </c>
      <c r="D242" s="60">
        <f>6.2*6.8</f>
        <v>42.16</v>
      </c>
      <c r="E242" s="60" t="s">
        <v>6</v>
      </c>
    </row>
  </sheetData>
  <sheetProtection/>
  <printOptions/>
  <pageMargins left="0.7" right="0.7" top="0.75" bottom="0.75" header="0.3" footer="0.3"/>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2:K894"/>
  <sheetViews>
    <sheetView tabSelected="1" view="pageBreakPreview" zoomScaleSheetLayoutView="100" zoomScalePageLayoutView="0" workbookViewId="0" topLeftCell="A198">
      <selection activeCell="L40" sqref="L1:L16384"/>
    </sheetView>
  </sheetViews>
  <sheetFormatPr defaultColWidth="9.140625" defaultRowHeight="12.75"/>
  <cols>
    <col min="1" max="1" width="15.28125" style="37" customWidth="1"/>
    <col min="2" max="2" width="82.00390625" style="38" customWidth="1"/>
    <col min="3" max="6" width="8.8515625" style="37" customWidth="1"/>
    <col min="7" max="16384" width="9.140625" style="7" customWidth="1"/>
  </cols>
  <sheetData>
    <row r="2" spans="1:6" ht="15.75">
      <c r="A2" s="385" t="s">
        <v>962</v>
      </c>
      <c r="B2" s="385"/>
      <c r="C2" s="385"/>
      <c r="D2" s="385"/>
      <c r="E2" s="385"/>
      <c r="F2" s="385"/>
    </row>
    <row r="3" spans="1:6" ht="15">
      <c r="A3" s="91" t="s">
        <v>115</v>
      </c>
      <c r="B3" s="386" t="s">
        <v>284</v>
      </c>
      <c r="C3" s="386"/>
      <c r="D3" s="386"/>
      <c r="E3" s="386"/>
      <c r="F3" s="386"/>
    </row>
    <row r="4" spans="1:7" s="138" customFormat="1" ht="32.25" customHeight="1">
      <c r="A4" s="135" t="s">
        <v>787</v>
      </c>
      <c r="B4" s="388" t="s">
        <v>788</v>
      </c>
      <c r="C4" s="388"/>
      <c r="D4" s="388"/>
      <c r="E4" s="388"/>
      <c r="F4" s="136"/>
      <c r="G4" s="137"/>
    </row>
    <row r="5" spans="1:6" ht="15">
      <c r="A5" s="387" t="s">
        <v>1054</v>
      </c>
      <c r="B5" s="387"/>
      <c r="C5" s="387"/>
      <c r="D5" s="387"/>
      <c r="E5" s="387"/>
      <c r="F5" s="387"/>
    </row>
    <row r="6" spans="1:6" ht="15">
      <c r="A6" s="3" t="s">
        <v>114</v>
      </c>
      <c r="B6" s="3" t="s">
        <v>0</v>
      </c>
      <c r="C6" s="39" t="s">
        <v>509</v>
      </c>
      <c r="D6" s="39" t="s">
        <v>1</v>
      </c>
      <c r="E6" s="39" t="s">
        <v>672</v>
      </c>
      <c r="F6" s="39" t="s">
        <v>673</v>
      </c>
    </row>
    <row r="7" spans="1:6" s="138" customFormat="1" ht="15">
      <c r="A7" s="139"/>
      <c r="B7" s="140"/>
      <c r="C7" s="141"/>
      <c r="D7" s="142"/>
      <c r="E7" s="143"/>
      <c r="F7" s="142"/>
    </row>
    <row r="8" spans="1:6" s="138" customFormat="1" ht="15">
      <c r="A8" s="139" t="s">
        <v>784</v>
      </c>
      <c r="B8" s="144" t="s">
        <v>785</v>
      </c>
      <c r="C8" s="145"/>
      <c r="D8" s="142"/>
      <c r="E8" s="143"/>
      <c r="F8" s="142"/>
    </row>
    <row r="9" spans="1:6" s="138" customFormat="1" ht="60">
      <c r="A9" s="139"/>
      <c r="B9" s="146" t="s">
        <v>786</v>
      </c>
      <c r="C9" s="145"/>
      <c r="D9" s="142"/>
      <c r="E9" s="147"/>
      <c r="F9" s="142"/>
    </row>
    <row r="10" spans="1:6" s="138" customFormat="1" ht="15">
      <c r="A10" s="145"/>
      <c r="B10" s="148"/>
      <c r="C10" s="145"/>
      <c r="D10" s="149"/>
      <c r="E10" s="147"/>
      <c r="F10" s="150">
        <f>IF(D10="Quote Rate Only",0,E10*D10)</f>
        <v>0</v>
      </c>
    </row>
    <row r="11" spans="1:6" s="138" customFormat="1" ht="150">
      <c r="A11" s="151">
        <v>1</v>
      </c>
      <c r="B11" s="146" t="s">
        <v>997</v>
      </c>
      <c r="C11" s="145"/>
      <c r="D11" s="149"/>
      <c r="E11" s="147"/>
      <c r="F11" s="150">
        <f>IF(D11="Quote Rate Only",0,E11*D11)</f>
        <v>0</v>
      </c>
    </row>
    <row r="12" spans="1:6" s="138" customFormat="1" ht="15">
      <c r="A12" s="145" t="s">
        <v>680</v>
      </c>
      <c r="B12" s="146" t="s">
        <v>789</v>
      </c>
      <c r="C12" s="145" t="s">
        <v>790</v>
      </c>
      <c r="D12" s="152">
        <v>154</v>
      </c>
      <c r="E12" s="153"/>
      <c r="F12" s="150">
        <f>IF(D12="Quote Rate Only",0,E12*D12)</f>
        <v>0</v>
      </c>
    </row>
    <row r="13" spans="1:7" s="138" customFormat="1" ht="45">
      <c r="A13" s="145" t="s">
        <v>683</v>
      </c>
      <c r="B13" s="146" t="s">
        <v>791</v>
      </c>
      <c r="C13" s="145" t="s">
        <v>790</v>
      </c>
      <c r="D13" s="154" t="s">
        <v>704</v>
      </c>
      <c r="E13" s="153"/>
      <c r="F13" s="150">
        <f>IF(D13="Quote Rate Only",0,E13*D13)</f>
        <v>0</v>
      </c>
      <c r="G13" s="155"/>
    </row>
    <row r="14" spans="1:6" s="138" customFormat="1" ht="15">
      <c r="A14" s="145"/>
      <c r="B14" s="146"/>
      <c r="C14" s="145"/>
      <c r="D14" s="156"/>
      <c r="E14" s="153"/>
      <c r="F14" s="150"/>
    </row>
    <row r="15" spans="1:6" s="138" customFormat="1" ht="15">
      <c r="A15" s="157" t="s">
        <v>792</v>
      </c>
      <c r="B15" s="158" t="s">
        <v>793</v>
      </c>
      <c r="C15" s="145"/>
      <c r="D15" s="149"/>
      <c r="E15" s="153"/>
      <c r="F15" s="150">
        <f aca="true" t="shared" si="0" ref="F15:F63">IF(D15="Quote Rate Only",0,E15*D15)</f>
        <v>0</v>
      </c>
    </row>
    <row r="16" spans="1:6" s="138" customFormat="1" ht="15">
      <c r="A16" s="159"/>
      <c r="B16" s="160"/>
      <c r="C16" s="159"/>
      <c r="D16" s="161"/>
      <c r="E16" s="153"/>
      <c r="F16" s="150">
        <f t="shared" si="0"/>
        <v>0</v>
      </c>
    </row>
    <row r="17" spans="1:6" s="138" customFormat="1" ht="90">
      <c r="A17" s="151">
        <v>1</v>
      </c>
      <c r="B17" s="162" t="s">
        <v>794</v>
      </c>
      <c r="C17" s="159" t="s">
        <v>790</v>
      </c>
      <c r="D17" s="152">
        <v>74</v>
      </c>
      <c r="E17" s="153"/>
      <c r="F17" s="150">
        <f t="shared" si="0"/>
        <v>0</v>
      </c>
    </row>
    <row r="18" spans="1:6" s="138" customFormat="1" ht="15">
      <c r="A18" s="151"/>
      <c r="B18" s="146"/>
      <c r="C18" s="145"/>
      <c r="D18" s="149"/>
      <c r="E18" s="153"/>
      <c r="F18" s="150">
        <f t="shared" si="0"/>
        <v>0</v>
      </c>
    </row>
    <row r="19" spans="1:6" s="138" customFormat="1" ht="75">
      <c r="A19" s="151">
        <v>2</v>
      </c>
      <c r="B19" s="162" t="s">
        <v>795</v>
      </c>
      <c r="C19" s="159" t="s">
        <v>790</v>
      </c>
      <c r="D19" s="154" t="s">
        <v>704</v>
      </c>
      <c r="E19" s="153"/>
      <c r="F19" s="150">
        <f t="shared" si="0"/>
        <v>0</v>
      </c>
    </row>
    <row r="20" spans="1:6" s="165" customFormat="1" ht="15">
      <c r="A20" s="117"/>
      <c r="B20" s="162"/>
      <c r="C20" s="163"/>
      <c r="D20" s="164"/>
      <c r="E20" s="147"/>
      <c r="F20" s="150">
        <f t="shared" si="0"/>
        <v>0</v>
      </c>
    </row>
    <row r="21" spans="1:6" s="138" customFormat="1" ht="15">
      <c r="A21" s="139" t="s">
        <v>796</v>
      </c>
      <c r="B21" s="144" t="s">
        <v>797</v>
      </c>
      <c r="C21" s="145"/>
      <c r="D21" s="149"/>
      <c r="E21" s="153"/>
      <c r="F21" s="150">
        <f t="shared" si="0"/>
        <v>0</v>
      </c>
    </row>
    <row r="22" spans="1:6" s="138" customFormat="1" ht="15">
      <c r="A22" s="151"/>
      <c r="B22" s="148"/>
      <c r="C22" s="145"/>
      <c r="D22" s="149"/>
      <c r="E22" s="153"/>
      <c r="F22" s="150">
        <f t="shared" si="0"/>
        <v>0</v>
      </c>
    </row>
    <row r="23" spans="1:6" s="138" customFormat="1" ht="195">
      <c r="A23" s="151">
        <v>1</v>
      </c>
      <c r="B23" s="162" t="s">
        <v>798</v>
      </c>
      <c r="C23" s="145"/>
      <c r="D23" s="149"/>
      <c r="E23" s="153"/>
      <c r="F23" s="150">
        <f t="shared" si="0"/>
        <v>0</v>
      </c>
    </row>
    <row r="24" spans="1:6" s="138" customFormat="1" ht="45">
      <c r="A24" s="151" t="s">
        <v>680</v>
      </c>
      <c r="B24" s="146" t="s">
        <v>799</v>
      </c>
      <c r="C24" s="145" t="s">
        <v>790</v>
      </c>
      <c r="D24" s="166" t="s">
        <v>704</v>
      </c>
      <c r="E24" s="153"/>
      <c r="F24" s="150">
        <f t="shared" si="0"/>
        <v>0</v>
      </c>
    </row>
    <row r="25" spans="1:6" s="138" customFormat="1" ht="45">
      <c r="A25" s="151" t="s">
        <v>683</v>
      </c>
      <c r="B25" s="146" t="s">
        <v>800</v>
      </c>
      <c r="C25" s="145" t="s">
        <v>790</v>
      </c>
      <c r="D25" s="166" t="s">
        <v>704</v>
      </c>
      <c r="E25" s="153"/>
      <c r="F25" s="150">
        <f t="shared" si="0"/>
        <v>0</v>
      </c>
    </row>
    <row r="26" spans="1:6" s="138" customFormat="1" ht="15">
      <c r="A26" s="151"/>
      <c r="B26" s="146"/>
      <c r="C26" s="145"/>
      <c r="D26" s="149"/>
      <c r="E26" s="153"/>
      <c r="F26" s="150">
        <f t="shared" si="0"/>
        <v>0</v>
      </c>
    </row>
    <row r="27" spans="1:6" s="138" customFormat="1" ht="15">
      <c r="A27" s="141" t="s">
        <v>801</v>
      </c>
      <c r="B27" s="167" t="s">
        <v>802</v>
      </c>
      <c r="C27" s="145"/>
      <c r="D27" s="149"/>
      <c r="E27" s="153"/>
      <c r="F27" s="150">
        <f t="shared" si="0"/>
        <v>0</v>
      </c>
    </row>
    <row r="28" spans="1:6" s="138" customFormat="1" ht="45">
      <c r="A28" s="145"/>
      <c r="B28" s="146" t="s">
        <v>803</v>
      </c>
      <c r="C28" s="145"/>
      <c r="D28" s="168"/>
      <c r="E28" s="153"/>
      <c r="F28" s="150">
        <f t="shared" si="0"/>
        <v>0</v>
      </c>
    </row>
    <row r="29" spans="1:6" s="138" customFormat="1" ht="30">
      <c r="A29" s="145"/>
      <c r="B29" s="146" t="s">
        <v>804</v>
      </c>
      <c r="C29" s="145"/>
      <c r="D29" s="168"/>
      <c r="E29" s="153"/>
      <c r="F29" s="150">
        <f t="shared" si="0"/>
        <v>0</v>
      </c>
    </row>
    <row r="30" spans="1:6" s="138" customFormat="1" ht="90">
      <c r="A30" s="145"/>
      <c r="B30" s="146" t="s">
        <v>805</v>
      </c>
      <c r="C30" s="145"/>
      <c r="D30" s="168"/>
      <c r="E30" s="153"/>
      <c r="F30" s="150">
        <f t="shared" si="0"/>
        <v>0</v>
      </c>
    </row>
    <row r="31" spans="1:6" s="138" customFormat="1" ht="75">
      <c r="A31" s="145"/>
      <c r="B31" s="146" t="s">
        <v>806</v>
      </c>
      <c r="C31" s="145"/>
      <c r="D31" s="168"/>
      <c r="E31" s="153"/>
      <c r="F31" s="150">
        <f t="shared" si="0"/>
        <v>0</v>
      </c>
    </row>
    <row r="32" spans="1:6" s="138" customFormat="1" ht="60">
      <c r="A32" s="145"/>
      <c r="B32" s="146" t="s">
        <v>807</v>
      </c>
      <c r="C32" s="145"/>
      <c r="D32" s="168"/>
      <c r="E32" s="153"/>
      <c r="F32" s="150">
        <f t="shared" si="0"/>
        <v>0</v>
      </c>
    </row>
    <row r="33" spans="1:6" s="138" customFormat="1" ht="30">
      <c r="A33" s="145"/>
      <c r="B33" s="146" t="s">
        <v>808</v>
      </c>
      <c r="C33" s="145"/>
      <c r="D33" s="168"/>
      <c r="E33" s="153"/>
      <c r="F33" s="150">
        <f t="shared" si="0"/>
        <v>0</v>
      </c>
    </row>
    <row r="34" spans="1:6" s="138" customFormat="1" ht="30">
      <c r="A34" s="145"/>
      <c r="B34" s="146" t="s">
        <v>809</v>
      </c>
      <c r="C34" s="145"/>
      <c r="D34" s="168"/>
      <c r="E34" s="153"/>
      <c r="F34" s="150">
        <f t="shared" si="0"/>
        <v>0</v>
      </c>
    </row>
    <row r="35" spans="1:6" s="138" customFormat="1" ht="75">
      <c r="A35" s="145"/>
      <c r="B35" s="146" t="s">
        <v>810</v>
      </c>
      <c r="C35" s="145"/>
      <c r="D35" s="168"/>
      <c r="E35" s="153"/>
      <c r="F35" s="150">
        <f t="shared" si="0"/>
        <v>0</v>
      </c>
    </row>
    <row r="36" spans="1:6" s="138" customFormat="1" ht="30">
      <c r="A36" s="145"/>
      <c r="B36" s="146" t="s">
        <v>811</v>
      </c>
      <c r="C36" s="145"/>
      <c r="D36" s="168"/>
      <c r="E36" s="153"/>
      <c r="F36" s="150">
        <f t="shared" si="0"/>
        <v>0</v>
      </c>
    </row>
    <row r="37" spans="1:6" s="138" customFormat="1" ht="30">
      <c r="A37" s="145"/>
      <c r="B37" s="146" t="s">
        <v>812</v>
      </c>
      <c r="C37" s="145"/>
      <c r="D37" s="168"/>
      <c r="E37" s="153"/>
      <c r="F37" s="150">
        <f t="shared" si="0"/>
        <v>0</v>
      </c>
    </row>
    <row r="38" spans="1:6" s="138" customFormat="1" ht="60">
      <c r="A38" s="145"/>
      <c r="B38" s="146" t="s">
        <v>813</v>
      </c>
      <c r="C38" s="145"/>
      <c r="D38" s="168"/>
      <c r="E38" s="153"/>
      <c r="F38" s="150">
        <f t="shared" si="0"/>
        <v>0</v>
      </c>
    </row>
    <row r="39" spans="1:6" s="138" customFormat="1" ht="45">
      <c r="A39" s="145"/>
      <c r="B39" s="146" t="s">
        <v>814</v>
      </c>
      <c r="C39" s="145"/>
      <c r="D39" s="168"/>
      <c r="E39" s="153"/>
      <c r="F39" s="150">
        <f t="shared" si="0"/>
        <v>0</v>
      </c>
    </row>
    <row r="40" spans="1:6" s="138" customFormat="1" ht="15">
      <c r="A40" s="169"/>
      <c r="B40" s="170"/>
      <c r="C40" s="145"/>
      <c r="D40" s="166"/>
      <c r="E40" s="153"/>
      <c r="F40" s="150">
        <f t="shared" si="0"/>
        <v>0</v>
      </c>
    </row>
    <row r="41" spans="1:6" s="138" customFormat="1" ht="15">
      <c r="A41" s="141">
        <v>1</v>
      </c>
      <c r="B41" s="144" t="s">
        <v>815</v>
      </c>
      <c r="C41" s="145"/>
      <c r="D41" s="166"/>
      <c r="E41" s="153"/>
      <c r="F41" s="150">
        <f t="shared" si="0"/>
        <v>0</v>
      </c>
    </row>
    <row r="42" spans="1:6" s="138" customFormat="1" ht="45">
      <c r="A42" s="145" t="s">
        <v>680</v>
      </c>
      <c r="B42" s="146" t="s">
        <v>816</v>
      </c>
      <c r="C42" s="145" t="s">
        <v>790</v>
      </c>
      <c r="D42" s="166" t="s">
        <v>704</v>
      </c>
      <c r="E42" s="153"/>
      <c r="F42" s="150">
        <f t="shared" si="0"/>
        <v>0</v>
      </c>
    </row>
    <row r="43" spans="1:6" s="138" customFormat="1" ht="15">
      <c r="A43" s="145" t="s">
        <v>683</v>
      </c>
      <c r="B43" s="146" t="s">
        <v>817</v>
      </c>
      <c r="D43" s="166"/>
      <c r="E43" s="153"/>
      <c r="F43" s="150">
        <f t="shared" si="0"/>
        <v>0</v>
      </c>
    </row>
    <row r="44" spans="1:10" s="138" customFormat="1" ht="15">
      <c r="A44" s="145" t="s">
        <v>818</v>
      </c>
      <c r="B44" s="146" t="s">
        <v>819</v>
      </c>
      <c r="C44" s="145" t="s">
        <v>790</v>
      </c>
      <c r="D44" s="166">
        <v>263</v>
      </c>
      <c r="E44" s="153"/>
      <c r="F44" s="150">
        <f t="shared" si="0"/>
        <v>0</v>
      </c>
      <c r="H44" s="171"/>
      <c r="I44" s="155"/>
      <c r="J44" s="171"/>
    </row>
    <row r="45" spans="1:10" s="138" customFormat="1" ht="15">
      <c r="A45" s="145" t="s">
        <v>820</v>
      </c>
      <c r="B45" s="146" t="s">
        <v>821</v>
      </c>
      <c r="C45" s="145" t="s">
        <v>790</v>
      </c>
      <c r="D45" s="166">
        <v>85</v>
      </c>
      <c r="E45" s="153"/>
      <c r="F45" s="150">
        <f t="shared" si="0"/>
        <v>0</v>
      </c>
      <c r="H45" s="155"/>
      <c r="I45" s="155"/>
      <c r="J45" s="155"/>
    </row>
    <row r="46" spans="1:10" s="138" customFormat="1" ht="15">
      <c r="A46" s="145" t="s">
        <v>822</v>
      </c>
      <c r="B46" s="146" t="s">
        <v>823</v>
      </c>
      <c r="C46" s="145" t="s">
        <v>790</v>
      </c>
      <c r="D46" s="166">
        <v>86</v>
      </c>
      <c r="E46" s="153"/>
      <c r="F46" s="150">
        <f t="shared" si="0"/>
        <v>0</v>
      </c>
      <c r="H46" s="155"/>
      <c r="I46" s="155"/>
      <c r="J46" s="155"/>
    </row>
    <row r="47" spans="1:10" s="138" customFormat="1" ht="15">
      <c r="A47" s="145" t="s">
        <v>824</v>
      </c>
      <c r="B47" s="146" t="s">
        <v>825</v>
      </c>
      <c r="C47" s="145" t="s">
        <v>790</v>
      </c>
      <c r="D47" s="166">
        <v>85</v>
      </c>
      <c r="E47" s="153"/>
      <c r="F47" s="150">
        <f t="shared" si="0"/>
        <v>0</v>
      </c>
      <c r="H47" s="155"/>
      <c r="I47" s="155"/>
      <c r="J47" s="155"/>
    </row>
    <row r="48" spans="1:10" s="138" customFormat="1" ht="15">
      <c r="A48" s="145" t="s">
        <v>826</v>
      </c>
      <c r="B48" s="146" t="s">
        <v>827</v>
      </c>
      <c r="C48" s="145" t="s">
        <v>790</v>
      </c>
      <c r="D48" s="166">
        <v>86</v>
      </c>
      <c r="E48" s="153"/>
      <c r="F48" s="150">
        <f t="shared" si="0"/>
        <v>0</v>
      </c>
      <c r="H48" s="155"/>
      <c r="I48" s="155"/>
      <c r="J48" s="155"/>
    </row>
    <row r="49" spans="1:10" s="138" customFormat="1" ht="15">
      <c r="A49" s="145" t="s">
        <v>828</v>
      </c>
      <c r="B49" s="146" t="s">
        <v>829</v>
      </c>
      <c r="C49" s="145" t="s">
        <v>790</v>
      </c>
      <c r="D49" s="166">
        <v>84</v>
      </c>
      <c r="E49" s="153"/>
      <c r="F49" s="150">
        <f t="shared" si="0"/>
        <v>0</v>
      </c>
      <c r="H49" s="155"/>
      <c r="I49" s="155"/>
      <c r="J49" s="155"/>
    </row>
    <row r="50" spans="1:10" s="138" customFormat="1" ht="15">
      <c r="A50" s="145" t="s">
        <v>830</v>
      </c>
      <c r="B50" s="146" t="s">
        <v>831</v>
      </c>
      <c r="C50" s="145" t="s">
        <v>790</v>
      </c>
      <c r="D50" s="166">
        <v>86</v>
      </c>
      <c r="E50" s="153"/>
      <c r="F50" s="150">
        <f t="shared" si="0"/>
        <v>0</v>
      </c>
      <c r="H50" s="155"/>
      <c r="I50" s="155"/>
      <c r="J50" s="155"/>
    </row>
    <row r="51" spans="1:10" s="138" customFormat="1" ht="15">
      <c r="A51" s="145" t="s">
        <v>832</v>
      </c>
      <c r="B51" s="146" t="s">
        <v>833</v>
      </c>
      <c r="C51" s="145" t="s">
        <v>790</v>
      </c>
      <c r="D51" s="166">
        <v>85</v>
      </c>
      <c r="E51" s="153"/>
      <c r="F51" s="150">
        <f t="shared" si="0"/>
        <v>0</v>
      </c>
      <c r="H51" s="155"/>
      <c r="I51" s="155"/>
      <c r="J51" s="155"/>
    </row>
    <row r="52" spans="1:10" s="138" customFormat="1" ht="15">
      <c r="A52" s="145" t="s">
        <v>834</v>
      </c>
      <c r="B52" s="146" t="s">
        <v>835</v>
      </c>
      <c r="C52" s="145" t="s">
        <v>790</v>
      </c>
      <c r="D52" s="166">
        <v>86</v>
      </c>
      <c r="E52" s="153"/>
      <c r="F52" s="150">
        <f t="shared" si="0"/>
        <v>0</v>
      </c>
      <c r="H52" s="155"/>
      <c r="I52" s="155"/>
      <c r="J52" s="155"/>
    </row>
    <row r="53" spans="1:10" s="138" customFormat="1" ht="15">
      <c r="A53" s="145" t="s">
        <v>836</v>
      </c>
      <c r="B53" s="146" t="s">
        <v>837</v>
      </c>
      <c r="C53" s="145" t="s">
        <v>790</v>
      </c>
      <c r="D53" s="166">
        <v>85</v>
      </c>
      <c r="E53" s="153"/>
      <c r="F53" s="150">
        <f t="shared" si="0"/>
        <v>0</v>
      </c>
      <c r="H53" s="155"/>
      <c r="I53" s="155"/>
      <c r="J53" s="155"/>
    </row>
    <row r="54" spans="1:10" s="138" customFormat="1" ht="15">
      <c r="A54" s="145" t="s">
        <v>838</v>
      </c>
      <c r="B54" s="146" t="s">
        <v>839</v>
      </c>
      <c r="C54" s="145" t="s">
        <v>790</v>
      </c>
      <c r="D54" s="166">
        <v>86</v>
      </c>
      <c r="E54" s="153"/>
      <c r="F54" s="150">
        <f t="shared" si="0"/>
        <v>0</v>
      </c>
      <c r="H54" s="155"/>
      <c r="I54" s="155"/>
      <c r="J54" s="155"/>
    </row>
    <row r="55" spans="1:10" s="138" customFormat="1" ht="15">
      <c r="A55" s="145" t="s">
        <v>840</v>
      </c>
      <c r="B55" s="146" t="s">
        <v>841</v>
      </c>
      <c r="C55" s="145" t="s">
        <v>790</v>
      </c>
      <c r="D55" s="166">
        <v>85</v>
      </c>
      <c r="E55" s="153"/>
      <c r="F55" s="150">
        <f t="shared" si="0"/>
        <v>0</v>
      </c>
      <c r="H55" s="155"/>
      <c r="I55" s="155"/>
      <c r="J55" s="155"/>
    </row>
    <row r="56" spans="1:10" s="138" customFormat="1" ht="15">
      <c r="A56" s="145" t="s">
        <v>842</v>
      </c>
      <c r="B56" s="146" t="s">
        <v>843</v>
      </c>
      <c r="C56" s="145" t="s">
        <v>790</v>
      </c>
      <c r="D56" s="166">
        <v>84</v>
      </c>
      <c r="E56" s="153"/>
      <c r="F56" s="150">
        <f t="shared" si="0"/>
        <v>0</v>
      </c>
      <c r="H56" s="155"/>
      <c r="I56" s="155"/>
      <c r="J56" s="155"/>
    </row>
    <row r="57" spans="1:10" s="138" customFormat="1" ht="15">
      <c r="A57" s="145" t="s">
        <v>844</v>
      </c>
      <c r="B57" s="146" t="s">
        <v>845</v>
      </c>
      <c r="C57" s="145" t="s">
        <v>790</v>
      </c>
      <c r="D57" s="166">
        <v>85</v>
      </c>
      <c r="E57" s="153"/>
      <c r="F57" s="150">
        <f t="shared" si="0"/>
        <v>0</v>
      </c>
      <c r="H57" s="155"/>
      <c r="I57" s="155"/>
      <c r="J57" s="155"/>
    </row>
    <row r="58" spans="1:10" s="138" customFormat="1" ht="15">
      <c r="A58" s="145" t="s">
        <v>846</v>
      </c>
      <c r="B58" s="146" t="s">
        <v>847</v>
      </c>
      <c r="C58" s="145" t="s">
        <v>790</v>
      </c>
      <c r="D58" s="166">
        <v>86</v>
      </c>
      <c r="E58" s="153"/>
      <c r="F58" s="150">
        <f t="shared" si="0"/>
        <v>0</v>
      </c>
      <c r="H58" s="155"/>
      <c r="I58" s="155"/>
      <c r="J58" s="155"/>
    </row>
    <row r="59" spans="1:10" s="138" customFormat="1" ht="15">
      <c r="A59" s="145" t="s">
        <v>848</v>
      </c>
      <c r="B59" s="146" t="s">
        <v>849</v>
      </c>
      <c r="C59" s="145" t="s">
        <v>790</v>
      </c>
      <c r="D59" s="166">
        <v>85</v>
      </c>
      <c r="E59" s="153"/>
      <c r="F59" s="150">
        <f t="shared" si="0"/>
        <v>0</v>
      </c>
      <c r="H59" s="155"/>
      <c r="I59" s="155"/>
      <c r="J59" s="155"/>
    </row>
    <row r="60" spans="1:10" s="138" customFormat="1" ht="15">
      <c r="A60" s="145" t="s">
        <v>850</v>
      </c>
      <c r="B60" s="146" t="s">
        <v>851</v>
      </c>
      <c r="C60" s="145" t="s">
        <v>790</v>
      </c>
      <c r="D60" s="166">
        <v>86</v>
      </c>
      <c r="E60" s="153"/>
      <c r="F60" s="150">
        <f t="shared" si="0"/>
        <v>0</v>
      </c>
      <c r="H60" s="155"/>
      <c r="I60" s="155"/>
      <c r="J60" s="155"/>
    </row>
    <row r="61" spans="1:10" s="138" customFormat="1" ht="15">
      <c r="A61" s="145" t="s">
        <v>852</v>
      </c>
      <c r="B61" s="146" t="s">
        <v>853</v>
      </c>
      <c r="C61" s="145" t="s">
        <v>790</v>
      </c>
      <c r="D61" s="166">
        <v>85</v>
      </c>
      <c r="E61" s="153"/>
      <c r="F61" s="150">
        <f t="shared" si="0"/>
        <v>0</v>
      </c>
      <c r="H61" s="155"/>
      <c r="I61" s="155"/>
      <c r="J61" s="155"/>
    </row>
    <row r="62" spans="1:10" s="138" customFormat="1" ht="15">
      <c r="A62" s="145" t="s">
        <v>854</v>
      </c>
      <c r="B62" s="146" t="s">
        <v>855</v>
      </c>
      <c r="C62" s="145" t="s">
        <v>790</v>
      </c>
      <c r="D62" s="166">
        <v>86</v>
      </c>
      <c r="E62" s="153"/>
      <c r="F62" s="150">
        <f t="shared" si="0"/>
        <v>0</v>
      </c>
      <c r="H62" s="155"/>
      <c r="I62" s="155"/>
      <c r="J62" s="155"/>
    </row>
    <row r="63" spans="1:10" s="138" customFormat="1" ht="15">
      <c r="A63" s="145" t="s">
        <v>856</v>
      </c>
      <c r="B63" s="146" t="s">
        <v>857</v>
      </c>
      <c r="C63" s="145" t="s">
        <v>790</v>
      </c>
      <c r="D63" s="166">
        <v>85</v>
      </c>
      <c r="E63" s="153"/>
      <c r="F63" s="150">
        <f t="shared" si="0"/>
        <v>0</v>
      </c>
      <c r="H63" s="155"/>
      <c r="I63" s="155"/>
      <c r="J63" s="155"/>
    </row>
    <row r="64" spans="1:6" s="138" customFormat="1" ht="15">
      <c r="A64" s="169"/>
      <c r="B64" s="170"/>
      <c r="C64" s="145"/>
      <c r="D64" s="166"/>
      <c r="E64" s="153"/>
      <c r="F64" s="150">
        <f>IF(D64="Quote Rate Only",0,E64*D64)</f>
        <v>0</v>
      </c>
    </row>
    <row r="65" spans="1:6" s="138" customFormat="1" ht="15">
      <c r="A65" s="172" t="s">
        <v>858</v>
      </c>
      <c r="B65" s="167" t="s">
        <v>859</v>
      </c>
      <c r="C65" s="145"/>
      <c r="D65" s="149"/>
      <c r="E65" s="153"/>
      <c r="F65" s="150">
        <f>IF(D65="Quote Rate Only",0,E65*D65)</f>
        <v>0</v>
      </c>
    </row>
    <row r="66" spans="1:6" s="138" customFormat="1" ht="15">
      <c r="A66" s="145"/>
      <c r="B66" s="148"/>
      <c r="C66" s="145"/>
      <c r="D66" s="149"/>
      <c r="E66" s="153"/>
      <c r="F66" s="150">
        <f>IF(D66="Quote Rate Only",0,E66*D66)</f>
        <v>0</v>
      </c>
    </row>
    <row r="67" spans="1:8" s="138" customFormat="1" ht="225">
      <c r="A67" s="151">
        <v>1</v>
      </c>
      <c r="B67" s="162" t="s">
        <v>998</v>
      </c>
      <c r="C67" s="145" t="s">
        <v>860</v>
      </c>
      <c r="D67" s="166">
        <v>292</v>
      </c>
      <c r="E67" s="153"/>
      <c r="F67" s="150">
        <f>IF(D67="Quote Rate Only",0,E67*D67)</f>
        <v>0</v>
      </c>
      <c r="H67" s="155"/>
    </row>
    <row r="68" spans="1:8" s="138" customFormat="1" ht="15">
      <c r="A68" s="151"/>
      <c r="B68" s="162"/>
      <c r="C68" s="145"/>
      <c r="D68" s="149"/>
      <c r="E68" s="153"/>
      <c r="F68" s="150"/>
      <c r="H68" s="155"/>
    </row>
    <row r="69" spans="1:6" s="165" customFormat="1" ht="15">
      <c r="A69" s="173" t="s">
        <v>861</v>
      </c>
      <c r="B69" s="174" t="s">
        <v>862</v>
      </c>
      <c r="C69" s="163"/>
      <c r="D69" s="164"/>
      <c r="E69" s="147"/>
      <c r="F69" s="150">
        <f aca="true" t="shared" si="1" ref="F69:F85">IF(D69="Quote Rate Only",0,E69*D69)</f>
        <v>0</v>
      </c>
    </row>
    <row r="70" spans="1:6" s="138" customFormat="1" ht="15">
      <c r="A70" s="151"/>
      <c r="B70" s="146"/>
      <c r="C70" s="145"/>
      <c r="D70" s="149"/>
      <c r="E70" s="153"/>
      <c r="F70" s="150">
        <f t="shared" si="1"/>
        <v>0</v>
      </c>
    </row>
    <row r="71" spans="1:6" s="165" customFormat="1" ht="60">
      <c r="A71" s="117">
        <v>1</v>
      </c>
      <c r="B71" s="162" t="s">
        <v>863</v>
      </c>
      <c r="C71" s="163" t="s">
        <v>781</v>
      </c>
      <c r="D71" s="166" t="s">
        <v>704</v>
      </c>
      <c r="E71" s="147"/>
      <c r="F71" s="150">
        <f t="shared" si="1"/>
        <v>0</v>
      </c>
    </row>
    <row r="72" spans="1:6" s="165" customFormat="1" ht="15">
      <c r="A72" s="117"/>
      <c r="B72" s="162"/>
      <c r="C72" s="163"/>
      <c r="D72" s="164"/>
      <c r="E72" s="147"/>
      <c r="F72" s="150">
        <f t="shared" si="1"/>
        <v>0</v>
      </c>
    </row>
    <row r="73" spans="1:6" s="138" customFormat="1" ht="15">
      <c r="A73" s="139" t="s">
        <v>864</v>
      </c>
      <c r="B73" s="144" t="s">
        <v>865</v>
      </c>
      <c r="C73" s="145"/>
      <c r="D73" s="149"/>
      <c r="E73" s="153"/>
      <c r="F73" s="150">
        <f t="shared" si="1"/>
        <v>0</v>
      </c>
    </row>
    <row r="74" spans="1:6" s="138" customFormat="1" ht="15">
      <c r="A74" s="151"/>
      <c r="B74" s="146"/>
      <c r="C74" s="145"/>
      <c r="D74" s="149"/>
      <c r="E74" s="153"/>
      <c r="F74" s="150">
        <f t="shared" si="1"/>
        <v>0</v>
      </c>
    </row>
    <row r="75" spans="1:6" s="138" customFormat="1" ht="60">
      <c r="A75" s="151"/>
      <c r="B75" s="146" t="s">
        <v>866</v>
      </c>
      <c r="C75" s="145"/>
      <c r="D75" s="149"/>
      <c r="E75" s="153"/>
      <c r="F75" s="150">
        <f t="shared" si="1"/>
        <v>0</v>
      </c>
    </row>
    <row r="76" spans="1:6" s="138" customFormat="1" ht="75">
      <c r="A76" s="151"/>
      <c r="B76" s="146" t="s">
        <v>867</v>
      </c>
      <c r="C76" s="145"/>
      <c r="D76" s="149"/>
      <c r="E76" s="153"/>
      <c r="F76" s="150">
        <f t="shared" si="1"/>
        <v>0</v>
      </c>
    </row>
    <row r="77" spans="1:6" s="138" customFormat="1" ht="30">
      <c r="A77" s="151">
        <v>1</v>
      </c>
      <c r="B77" s="146" t="s">
        <v>868</v>
      </c>
      <c r="C77" s="145" t="s">
        <v>860</v>
      </c>
      <c r="D77" s="175">
        <v>11</v>
      </c>
      <c r="E77" s="176"/>
      <c r="F77" s="150">
        <f t="shared" si="1"/>
        <v>0</v>
      </c>
    </row>
    <row r="78" spans="1:6" s="138" customFormat="1" ht="30">
      <c r="A78" s="151">
        <v>2</v>
      </c>
      <c r="B78" s="146" t="s">
        <v>869</v>
      </c>
      <c r="C78" s="145" t="s">
        <v>860</v>
      </c>
      <c r="D78" s="175">
        <v>1</v>
      </c>
      <c r="E78" s="176"/>
      <c r="F78" s="150">
        <f t="shared" si="1"/>
        <v>0</v>
      </c>
    </row>
    <row r="79" spans="1:6" s="138" customFormat="1" ht="15">
      <c r="A79" s="151"/>
      <c r="B79" s="146"/>
      <c r="C79" s="145"/>
      <c r="D79" s="149"/>
      <c r="E79" s="153"/>
      <c r="F79" s="150">
        <f t="shared" si="1"/>
        <v>0</v>
      </c>
    </row>
    <row r="80" spans="1:7" s="138" customFormat="1" ht="195">
      <c r="A80" s="151">
        <v>3</v>
      </c>
      <c r="B80" s="146" t="s">
        <v>870</v>
      </c>
      <c r="C80" s="145" t="s">
        <v>536</v>
      </c>
      <c r="D80" s="177" t="s">
        <v>704</v>
      </c>
      <c r="E80" s="178"/>
      <c r="F80" s="150">
        <f t="shared" si="1"/>
        <v>0</v>
      </c>
      <c r="G80" s="179"/>
    </row>
    <row r="81" spans="1:6" s="138" customFormat="1" ht="15">
      <c r="A81" s="151"/>
      <c r="B81" s="146"/>
      <c r="C81" s="145"/>
      <c r="D81" s="149"/>
      <c r="E81" s="153"/>
      <c r="F81" s="150">
        <f t="shared" si="1"/>
        <v>0</v>
      </c>
    </row>
    <row r="82" spans="1:6" s="138" customFormat="1" ht="120">
      <c r="A82" s="151">
        <v>4</v>
      </c>
      <c r="B82" s="146" t="s">
        <v>871</v>
      </c>
      <c r="C82" s="145" t="s">
        <v>536</v>
      </c>
      <c r="D82" s="180">
        <v>298</v>
      </c>
      <c r="E82" s="153"/>
      <c r="F82" s="150">
        <f t="shared" si="1"/>
        <v>0</v>
      </c>
    </row>
    <row r="83" spans="1:6" s="183" customFormat="1" ht="15">
      <c r="A83" s="181"/>
      <c r="B83" s="162"/>
      <c r="C83" s="163"/>
      <c r="D83" s="182"/>
      <c r="E83" s="153"/>
      <c r="F83" s="150">
        <f t="shared" si="1"/>
        <v>0</v>
      </c>
    </row>
    <row r="84" spans="1:8" s="165" customFormat="1" ht="15">
      <c r="A84" s="173" t="s">
        <v>872</v>
      </c>
      <c r="B84" s="184" t="s">
        <v>873</v>
      </c>
      <c r="C84" s="163"/>
      <c r="D84" s="152"/>
      <c r="E84" s="185"/>
      <c r="F84" s="150">
        <f t="shared" si="1"/>
        <v>0</v>
      </c>
      <c r="G84" s="186"/>
      <c r="H84" s="186"/>
    </row>
    <row r="85" spans="1:6" s="165" customFormat="1" ht="120">
      <c r="A85" s="187">
        <v>1</v>
      </c>
      <c r="B85" s="162" t="s">
        <v>999</v>
      </c>
      <c r="C85" s="163"/>
      <c r="D85" s="156"/>
      <c r="E85" s="185"/>
      <c r="F85" s="150">
        <f t="shared" si="1"/>
        <v>0</v>
      </c>
    </row>
    <row r="86" spans="1:6" s="165" customFormat="1" ht="15">
      <c r="A86" s="187" t="s">
        <v>772</v>
      </c>
      <c r="B86" s="188" t="s">
        <v>874</v>
      </c>
      <c r="C86" s="163"/>
      <c r="D86" s="156"/>
      <c r="E86" s="185"/>
      <c r="F86" s="150"/>
    </row>
    <row r="87" spans="1:6" s="138" customFormat="1" ht="15">
      <c r="A87" s="145" t="s">
        <v>818</v>
      </c>
      <c r="B87" s="146" t="s">
        <v>819</v>
      </c>
      <c r="C87" s="163" t="s">
        <v>790</v>
      </c>
      <c r="D87" s="189">
        <v>45</v>
      </c>
      <c r="E87" s="153"/>
      <c r="F87" s="150">
        <f>IF(D88="Quote Rate Only",0,E87*D88)</f>
        <v>0</v>
      </c>
    </row>
    <row r="88" spans="1:6" s="138" customFormat="1" ht="15">
      <c r="A88" s="145" t="s">
        <v>820</v>
      </c>
      <c r="B88" s="146" t="s">
        <v>821</v>
      </c>
      <c r="C88" s="163" t="s">
        <v>790</v>
      </c>
      <c r="D88" s="166">
        <v>15</v>
      </c>
      <c r="E88" s="153"/>
      <c r="F88" s="150">
        <f aca="true" t="shared" si="2" ref="F88:F106">IF(D88="Quote Rate Only",0,E88*D88)</f>
        <v>0</v>
      </c>
    </row>
    <row r="89" spans="1:6" s="138" customFormat="1" ht="15">
      <c r="A89" s="145" t="s">
        <v>822</v>
      </c>
      <c r="B89" s="146" t="s">
        <v>823</v>
      </c>
      <c r="C89" s="163" t="s">
        <v>790</v>
      </c>
      <c r="D89" s="166">
        <v>19</v>
      </c>
      <c r="E89" s="153"/>
      <c r="F89" s="150">
        <f t="shared" si="2"/>
        <v>0</v>
      </c>
    </row>
    <row r="90" spans="1:6" s="138" customFormat="1" ht="15">
      <c r="A90" s="145" t="s">
        <v>824</v>
      </c>
      <c r="B90" s="146" t="s">
        <v>825</v>
      </c>
      <c r="C90" s="163" t="s">
        <v>790</v>
      </c>
      <c r="D90" s="166">
        <v>15</v>
      </c>
      <c r="E90" s="153"/>
      <c r="F90" s="150">
        <f t="shared" si="2"/>
        <v>0</v>
      </c>
    </row>
    <row r="91" spans="1:6" s="138" customFormat="1" ht="15">
      <c r="A91" s="145" t="s">
        <v>826</v>
      </c>
      <c r="B91" s="146" t="s">
        <v>827</v>
      </c>
      <c r="C91" s="163" t="s">
        <v>790</v>
      </c>
      <c r="D91" s="166">
        <v>19</v>
      </c>
      <c r="E91" s="153"/>
      <c r="F91" s="150">
        <f t="shared" si="2"/>
        <v>0</v>
      </c>
    </row>
    <row r="92" spans="1:6" s="138" customFormat="1" ht="15">
      <c r="A92" s="145" t="s">
        <v>828</v>
      </c>
      <c r="B92" s="146" t="s">
        <v>829</v>
      </c>
      <c r="C92" s="163" t="s">
        <v>790</v>
      </c>
      <c r="D92" s="166">
        <v>13</v>
      </c>
      <c r="E92" s="153"/>
      <c r="F92" s="150">
        <f t="shared" si="2"/>
        <v>0</v>
      </c>
    </row>
    <row r="93" spans="1:6" s="138" customFormat="1" ht="15">
      <c r="A93" s="145" t="s">
        <v>830</v>
      </c>
      <c r="B93" s="146" t="s">
        <v>831</v>
      </c>
      <c r="C93" s="163" t="s">
        <v>790</v>
      </c>
      <c r="D93" s="166">
        <v>19</v>
      </c>
      <c r="E93" s="153"/>
      <c r="F93" s="150">
        <f t="shared" si="2"/>
        <v>0</v>
      </c>
    </row>
    <row r="94" spans="1:6" s="138" customFormat="1" ht="15">
      <c r="A94" s="145" t="s">
        <v>832</v>
      </c>
      <c r="B94" s="146" t="s">
        <v>833</v>
      </c>
      <c r="C94" s="163" t="s">
        <v>790</v>
      </c>
      <c r="D94" s="166">
        <v>15</v>
      </c>
      <c r="E94" s="153"/>
      <c r="F94" s="150">
        <f t="shared" si="2"/>
        <v>0</v>
      </c>
    </row>
    <row r="95" spans="1:6" s="138" customFormat="1" ht="15">
      <c r="A95" s="145" t="s">
        <v>834</v>
      </c>
      <c r="B95" s="146" t="s">
        <v>835</v>
      </c>
      <c r="C95" s="163" t="s">
        <v>790</v>
      </c>
      <c r="D95" s="166">
        <v>19</v>
      </c>
      <c r="E95" s="153"/>
      <c r="F95" s="150">
        <f t="shared" si="2"/>
        <v>0</v>
      </c>
    </row>
    <row r="96" spans="1:6" s="138" customFormat="1" ht="15">
      <c r="A96" s="145" t="s">
        <v>836</v>
      </c>
      <c r="B96" s="146" t="s">
        <v>837</v>
      </c>
      <c r="C96" s="163" t="s">
        <v>790</v>
      </c>
      <c r="D96" s="166">
        <v>15</v>
      </c>
      <c r="E96" s="153"/>
      <c r="F96" s="150">
        <f t="shared" si="2"/>
        <v>0</v>
      </c>
    </row>
    <row r="97" spans="1:6" s="138" customFormat="1" ht="15">
      <c r="A97" s="145" t="s">
        <v>838</v>
      </c>
      <c r="B97" s="146" t="s">
        <v>839</v>
      </c>
      <c r="C97" s="163" t="s">
        <v>790</v>
      </c>
      <c r="D97" s="166">
        <v>19</v>
      </c>
      <c r="E97" s="153"/>
      <c r="F97" s="150">
        <f t="shared" si="2"/>
        <v>0</v>
      </c>
    </row>
    <row r="98" spans="1:6" s="138" customFormat="1" ht="15">
      <c r="A98" s="145" t="s">
        <v>840</v>
      </c>
      <c r="B98" s="146" t="s">
        <v>841</v>
      </c>
      <c r="C98" s="163" t="s">
        <v>790</v>
      </c>
      <c r="D98" s="166">
        <v>15</v>
      </c>
      <c r="E98" s="153"/>
      <c r="F98" s="150">
        <f t="shared" si="2"/>
        <v>0</v>
      </c>
    </row>
    <row r="99" spans="1:6" s="138" customFormat="1" ht="15">
      <c r="A99" s="145" t="s">
        <v>842</v>
      </c>
      <c r="B99" s="146" t="s">
        <v>843</v>
      </c>
      <c r="C99" s="163" t="s">
        <v>790</v>
      </c>
      <c r="D99" s="166">
        <v>13</v>
      </c>
      <c r="E99" s="153"/>
      <c r="F99" s="150">
        <f t="shared" si="2"/>
        <v>0</v>
      </c>
    </row>
    <row r="100" spans="1:6" s="138" customFormat="1" ht="15">
      <c r="A100" s="145" t="s">
        <v>844</v>
      </c>
      <c r="B100" s="146" t="s">
        <v>845</v>
      </c>
      <c r="C100" s="163" t="s">
        <v>790</v>
      </c>
      <c r="D100" s="166">
        <v>15</v>
      </c>
      <c r="E100" s="153"/>
      <c r="F100" s="150">
        <f t="shared" si="2"/>
        <v>0</v>
      </c>
    </row>
    <row r="101" spans="1:6" s="138" customFormat="1" ht="15">
      <c r="A101" s="145" t="s">
        <v>846</v>
      </c>
      <c r="B101" s="146" t="s">
        <v>847</v>
      </c>
      <c r="C101" s="163" t="s">
        <v>790</v>
      </c>
      <c r="D101" s="166">
        <v>19</v>
      </c>
      <c r="E101" s="153"/>
      <c r="F101" s="150">
        <f t="shared" si="2"/>
        <v>0</v>
      </c>
    </row>
    <row r="102" spans="1:6" s="138" customFormat="1" ht="15">
      <c r="A102" s="145" t="s">
        <v>848</v>
      </c>
      <c r="B102" s="146" t="s">
        <v>849</v>
      </c>
      <c r="C102" s="163" t="s">
        <v>790</v>
      </c>
      <c r="D102" s="166">
        <v>15</v>
      </c>
      <c r="E102" s="153"/>
      <c r="F102" s="150">
        <f t="shared" si="2"/>
        <v>0</v>
      </c>
    </row>
    <row r="103" spans="1:6" s="138" customFormat="1" ht="15">
      <c r="A103" s="145" t="s">
        <v>850</v>
      </c>
      <c r="B103" s="146" t="s">
        <v>851</v>
      </c>
      <c r="C103" s="163" t="s">
        <v>790</v>
      </c>
      <c r="D103" s="166">
        <v>19</v>
      </c>
      <c r="E103" s="153"/>
      <c r="F103" s="150">
        <f t="shared" si="2"/>
        <v>0</v>
      </c>
    </row>
    <row r="104" spans="1:6" s="138" customFormat="1" ht="15">
      <c r="A104" s="145" t="s">
        <v>852</v>
      </c>
      <c r="B104" s="146" t="s">
        <v>853</v>
      </c>
      <c r="C104" s="163" t="s">
        <v>790</v>
      </c>
      <c r="D104" s="166">
        <v>15</v>
      </c>
      <c r="E104" s="153"/>
      <c r="F104" s="150">
        <f t="shared" si="2"/>
        <v>0</v>
      </c>
    </row>
    <row r="105" spans="1:6" s="138" customFormat="1" ht="15">
      <c r="A105" s="145" t="s">
        <v>854</v>
      </c>
      <c r="B105" s="146" t="s">
        <v>855</v>
      </c>
      <c r="C105" s="163" t="s">
        <v>790</v>
      </c>
      <c r="D105" s="166">
        <v>19</v>
      </c>
      <c r="E105" s="153"/>
      <c r="F105" s="150">
        <f t="shared" si="2"/>
        <v>0</v>
      </c>
    </row>
    <row r="106" spans="1:6" s="138" customFormat="1" ht="15">
      <c r="A106" s="145" t="s">
        <v>856</v>
      </c>
      <c r="B106" s="146" t="s">
        <v>875</v>
      </c>
      <c r="C106" s="163" t="s">
        <v>790</v>
      </c>
      <c r="D106" s="166">
        <v>9</v>
      </c>
      <c r="E106" s="153"/>
      <c r="F106" s="150">
        <f t="shared" si="2"/>
        <v>0</v>
      </c>
    </row>
    <row r="107" spans="1:6" s="138" customFormat="1" ht="15">
      <c r="A107" s="145"/>
      <c r="B107" s="146"/>
      <c r="C107" s="163"/>
      <c r="D107" s="166"/>
      <c r="E107" s="153"/>
      <c r="F107" s="150"/>
    </row>
    <row r="108" spans="1:8" s="165" customFormat="1" ht="120">
      <c r="A108" s="187">
        <v>2</v>
      </c>
      <c r="B108" s="162" t="s">
        <v>876</v>
      </c>
      <c r="C108" s="163"/>
      <c r="D108" s="156"/>
      <c r="E108" s="185"/>
      <c r="F108" s="150"/>
      <c r="G108" s="186"/>
      <c r="H108" s="186"/>
    </row>
    <row r="109" spans="1:8" s="165" customFormat="1" ht="15">
      <c r="A109" s="187" t="s">
        <v>680</v>
      </c>
      <c r="B109" s="188" t="s">
        <v>877</v>
      </c>
      <c r="C109" s="163" t="s">
        <v>781</v>
      </c>
      <c r="D109" s="156"/>
      <c r="E109" s="185"/>
      <c r="F109" s="150"/>
      <c r="G109" s="186"/>
      <c r="H109" s="186"/>
    </row>
    <row r="110" spans="1:6" s="138" customFormat="1" ht="15">
      <c r="A110" s="145" t="s">
        <v>818</v>
      </c>
      <c r="B110" s="146" t="s">
        <v>819</v>
      </c>
      <c r="C110" s="163" t="s">
        <v>781</v>
      </c>
      <c r="D110" s="189">
        <v>187</v>
      </c>
      <c r="E110" s="153"/>
      <c r="F110" s="150">
        <f>IF(D111="Quote Rate Only",0,E110*D111)</f>
        <v>0</v>
      </c>
    </row>
    <row r="111" spans="1:6" s="138" customFormat="1" ht="15">
      <c r="A111" s="145" t="s">
        <v>820</v>
      </c>
      <c r="B111" s="146" t="s">
        <v>821</v>
      </c>
      <c r="C111" s="163" t="s">
        <v>781</v>
      </c>
      <c r="D111" s="166">
        <v>22</v>
      </c>
      <c r="E111" s="153"/>
      <c r="F111" s="150">
        <f aca="true" t="shared" si="3" ref="F111:F129">IF(D111="Quote Rate Only",0,E111*D111)</f>
        <v>0</v>
      </c>
    </row>
    <row r="112" spans="1:6" s="138" customFormat="1" ht="15">
      <c r="A112" s="145" t="s">
        <v>822</v>
      </c>
      <c r="B112" s="146" t="s">
        <v>823</v>
      </c>
      <c r="C112" s="163" t="s">
        <v>781</v>
      </c>
      <c r="D112" s="166">
        <v>57</v>
      </c>
      <c r="E112" s="153"/>
      <c r="F112" s="150">
        <f t="shared" si="3"/>
        <v>0</v>
      </c>
    </row>
    <row r="113" spans="1:6" s="138" customFormat="1" ht="15">
      <c r="A113" s="145" t="s">
        <v>824</v>
      </c>
      <c r="B113" s="146" t="s">
        <v>825</v>
      </c>
      <c r="C113" s="163" t="s">
        <v>781</v>
      </c>
      <c r="D113" s="166">
        <v>22</v>
      </c>
      <c r="E113" s="153"/>
      <c r="F113" s="150">
        <f t="shared" si="3"/>
        <v>0</v>
      </c>
    </row>
    <row r="114" spans="1:6" s="138" customFormat="1" ht="15">
      <c r="A114" s="145" t="s">
        <v>826</v>
      </c>
      <c r="B114" s="146" t="s">
        <v>827</v>
      </c>
      <c r="C114" s="163" t="s">
        <v>781</v>
      </c>
      <c r="D114" s="166">
        <v>57</v>
      </c>
      <c r="E114" s="153"/>
      <c r="F114" s="150">
        <f t="shared" si="3"/>
        <v>0</v>
      </c>
    </row>
    <row r="115" spans="1:6" s="138" customFormat="1" ht="15">
      <c r="A115" s="145" t="s">
        <v>828</v>
      </c>
      <c r="B115" s="146" t="s">
        <v>829</v>
      </c>
      <c r="C115" s="163" t="s">
        <v>781</v>
      </c>
      <c r="D115" s="166">
        <v>55</v>
      </c>
      <c r="E115" s="153"/>
      <c r="F115" s="150">
        <f t="shared" si="3"/>
        <v>0</v>
      </c>
    </row>
    <row r="116" spans="1:6" s="138" customFormat="1" ht="15">
      <c r="A116" s="145" t="s">
        <v>830</v>
      </c>
      <c r="B116" s="146" t="s">
        <v>831</v>
      </c>
      <c r="C116" s="163" t="s">
        <v>781</v>
      </c>
      <c r="D116" s="166">
        <v>57</v>
      </c>
      <c r="E116" s="153"/>
      <c r="F116" s="150">
        <f t="shared" si="3"/>
        <v>0</v>
      </c>
    </row>
    <row r="117" spans="1:6" s="138" customFormat="1" ht="15">
      <c r="A117" s="145" t="s">
        <v>832</v>
      </c>
      <c r="B117" s="146" t="s">
        <v>833</v>
      </c>
      <c r="C117" s="163" t="s">
        <v>781</v>
      </c>
      <c r="D117" s="166">
        <v>22</v>
      </c>
      <c r="E117" s="153"/>
      <c r="F117" s="150">
        <f t="shared" si="3"/>
        <v>0</v>
      </c>
    </row>
    <row r="118" spans="1:6" s="138" customFormat="1" ht="15">
      <c r="A118" s="145" t="s">
        <v>834</v>
      </c>
      <c r="B118" s="146" t="s">
        <v>835</v>
      </c>
      <c r="C118" s="163" t="s">
        <v>781</v>
      </c>
      <c r="D118" s="166">
        <v>57</v>
      </c>
      <c r="E118" s="153"/>
      <c r="F118" s="150">
        <f t="shared" si="3"/>
        <v>0</v>
      </c>
    </row>
    <row r="119" spans="1:6" s="138" customFormat="1" ht="15">
      <c r="A119" s="145" t="s">
        <v>836</v>
      </c>
      <c r="B119" s="146" t="s">
        <v>837</v>
      </c>
      <c r="C119" s="163" t="s">
        <v>781</v>
      </c>
      <c r="D119" s="166">
        <v>22</v>
      </c>
      <c r="E119" s="153"/>
      <c r="F119" s="150">
        <f t="shared" si="3"/>
        <v>0</v>
      </c>
    </row>
    <row r="120" spans="1:6" s="138" customFormat="1" ht="15">
      <c r="A120" s="145" t="s">
        <v>838</v>
      </c>
      <c r="B120" s="146" t="s">
        <v>839</v>
      </c>
      <c r="C120" s="163" t="s">
        <v>781</v>
      </c>
      <c r="D120" s="166">
        <v>57</v>
      </c>
      <c r="E120" s="153"/>
      <c r="F120" s="150">
        <f t="shared" si="3"/>
        <v>0</v>
      </c>
    </row>
    <row r="121" spans="1:6" s="138" customFormat="1" ht="15">
      <c r="A121" s="145" t="s">
        <v>840</v>
      </c>
      <c r="B121" s="146" t="s">
        <v>841</v>
      </c>
      <c r="C121" s="163" t="s">
        <v>781</v>
      </c>
      <c r="D121" s="166">
        <v>22</v>
      </c>
      <c r="E121" s="153"/>
      <c r="F121" s="150">
        <f t="shared" si="3"/>
        <v>0</v>
      </c>
    </row>
    <row r="122" spans="1:6" s="138" customFormat="1" ht="15">
      <c r="A122" s="145" t="s">
        <v>842</v>
      </c>
      <c r="B122" s="146" t="s">
        <v>843</v>
      </c>
      <c r="C122" s="163" t="s">
        <v>781</v>
      </c>
      <c r="D122" s="166">
        <v>55</v>
      </c>
      <c r="E122" s="153"/>
      <c r="F122" s="150">
        <f t="shared" si="3"/>
        <v>0</v>
      </c>
    </row>
    <row r="123" spans="1:6" s="138" customFormat="1" ht="15">
      <c r="A123" s="145" t="s">
        <v>844</v>
      </c>
      <c r="B123" s="146" t="s">
        <v>845</v>
      </c>
      <c r="C123" s="163" t="s">
        <v>781</v>
      </c>
      <c r="D123" s="166">
        <v>22</v>
      </c>
      <c r="E123" s="153"/>
      <c r="F123" s="150">
        <f t="shared" si="3"/>
        <v>0</v>
      </c>
    </row>
    <row r="124" spans="1:6" s="138" customFormat="1" ht="15">
      <c r="A124" s="145" t="s">
        <v>846</v>
      </c>
      <c r="B124" s="146" t="s">
        <v>847</v>
      </c>
      <c r="C124" s="163" t="s">
        <v>781</v>
      </c>
      <c r="D124" s="166">
        <v>57</v>
      </c>
      <c r="E124" s="153"/>
      <c r="F124" s="150">
        <f t="shared" si="3"/>
        <v>0</v>
      </c>
    </row>
    <row r="125" spans="1:6" s="138" customFormat="1" ht="15">
      <c r="A125" s="145" t="s">
        <v>848</v>
      </c>
      <c r="B125" s="146" t="s">
        <v>849</v>
      </c>
      <c r="C125" s="163" t="s">
        <v>781</v>
      </c>
      <c r="D125" s="166">
        <v>22</v>
      </c>
      <c r="E125" s="153"/>
      <c r="F125" s="150">
        <f t="shared" si="3"/>
        <v>0</v>
      </c>
    </row>
    <row r="126" spans="1:6" s="138" customFormat="1" ht="15">
      <c r="A126" s="145" t="s">
        <v>850</v>
      </c>
      <c r="B126" s="146" t="s">
        <v>851</v>
      </c>
      <c r="C126" s="163" t="s">
        <v>781</v>
      </c>
      <c r="D126" s="166">
        <v>57</v>
      </c>
      <c r="E126" s="153"/>
      <c r="F126" s="150">
        <f t="shared" si="3"/>
        <v>0</v>
      </c>
    </row>
    <row r="127" spans="1:6" s="138" customFormat="1" ht="15">
      <c r="A127" s="145" t="s">
        <v>852</v>
      </c>
      <c r="B127" s="146" t="s">
        <v>853</v>
      </c>
      <c r="C127" s="163" t="s">
        <v>781</v>
      </c>
      <c r="D127" s="166">
        <v>22</v>
      </c>
      <c r="E127" s="153"/>
      <c r="F127" s="150">
        <f t="shared" si="3"/>
        <v>0</v>
      </c>
    </row>
    <row r="128" spans="1:6" s="138" customFormat="1" ht="15">
      <c r="A128" s="145" t="s">
        <v>854</v>
      </c>
      <c r="B128" s="146" t="s">
        <v>855</v>
      </c>
      <c r="C128" s="163" t="s">
        <v>781</v>
      </c>
      <c r="D128" s="166">
        <v>57</v>
      </c>
      <c r="E128" s="153"/>
      <c r="F128" s="150">
        <f t="shared" si="3"/>
        <v>0</v>
      </c>
    </row>
    <row r="129" spans="1:6" s="138" customFormat="1" ht="15">
      <c r="A129" s="145" t="s">
        <v>856</v>
      </c>
      <c r="B129" s="146" t="s">
        <v>875</v>
      </c>
      <c r="C129" s="163" t="s">
        <v>781</v>
      </c>
      <c r="D129" s="166">
        <v>17</v>
      </c>
      <c r="E129" s="153"/>
      <c r="F129" s="150">
        <f t="shared" si="3"/>
        <v>0</v>
      </c>
    </row>
    <row r="130" spans="1:6" s="138" customFormat="1" ht="15">
      <c r="A130" s="145"/>
      <c r="B130" s="146"/>
      <c r="C130" s="163"/>
      <c r="D130" s="166"/>
      <c r="E130" s="153"/>
      <c r="F130" s="150"/>
    </row>
    <row r="131" spans="1:8" s="165" customFormat="1" ht="120">
      <c r="A131" s="117">
        <v>3</v>
      </c>
      <c r="B131" s="190" t="s">
        <v>1000</v>
      </c>
      <c r="C131" s="163"/>
      <c r="D131" s="152"/>
      <c r="E131" s="185"/>
      <c r="F131" s="150">
        <f aca="true" t="shared" si="4" ref="F131:F180">IF(D131="Quote Rate Only",0,E131*D131)</f>
        <v>0</v>
      </c>
      <c r="G131" s="186"/>
      <c r="H131" s="186"/>
    </row>
    <row r="132" spans="1:6" s="165" customFormat="1" ht="15">
      <c r="A132" s="117" t="s">
        <v>680</v>
      </c>
      <c r="B132" s="191" t="s">
        <v>878</v>
      </c>
      <c r="C132" s="163"/>
      <c r="D132" s="156"/>
      <c r="E132" s="185"/>
      <c r="F132" s="150">
        <f t="shared" si="4"/>
        <v>0</v>
      </c>
    </row>
    <row r="133" spans="1:6" s="138" customFormat="1" ht="15">
      <c r="A133" s="145" t="s">
        <v>818</v>
      </c>
      <c r="B133" s="146" t="s">
        <v>819</v>
      </c>
      <c r="C133" s="163" t="s">
        <v>790</v>
      </c>
      <c r="D133" s="189">
        <v>60</v>
      </c>
      <c r="E133" s="153"/>
      <c r="F133" s="150">
        <f t="shared" si="4"/>
        <v>0</v>
      </c>
    </row>
    <row r="134" spans="1:6" s="138" customFormat="1" ht="15">
      <c r="A134" s="145" t="s">
        <v>820</v>
      </c>
      <c r="B134" s="146" t="s">
        <v>821</v>
      </c>
      <c r="C134" s="163" t="s">
        <v>790</v>
      </c>
      <c r="D134" s="166">
        <v>12</v>
      </c>
      <c r="E134" s="153"/>
      <c r="F134" s="150">
        <f t="shared" si="4"/>
        <v>0</v>
      </c>
    </row>
    <row r="135" spans="1:6" s="138" customFormat="1" ht="15">
      <c r="A135" s="145" t="s">
        <v>822</v>
      </c>
      <c r="B135" s="146" t="s">
        <v>823</v>
      </c>
      <c r="C135" s="163" t="s">
        <v>790</v>
      </c>
      <c r="D135" s="166">
        <v>11</v>
      </c>
      <c r="E135" s="153"/>
      <c r="F135" s="150">
        <f t="shared" si="4"/>
        <v>0</v>
      </c>
    </row>
    <row r="136" spans="1:6" s="138" customFormat="1" ht="15">
      <c r="A136" s="145" t="s">
        <v>824</v>
      </c>
      <c r="B136" s="146" t="s">
        <v>825</v>
      </c>
      <c r="C136" s="163" t="s">
        <v>790</v>
      </c>
      <c r="D136" s="166">
        <v>12</v>
      </c>
      <c r="E136" s="153"/>
      <c r="F136" s="150">
        <f t="shared" si="4"/>
        <v>0</v>
      </c>
    </row>
    <row r="137" spans="1:6" s="138" customFormat="1" ht="15">
      <c r="A137" s="145" t="s">
        <v>826</v>
      </c>
      <c r="B137" s="146" t="s">
        <v>827</v>
      </c>
      <c r="C137" s="163" t="s">
        <v>790</v>
      </c>
      <c r="D137" s="166">
        <v>11</v>
      </c>
      <c r="E137" s="153"/>
      <c r="F137" s="150">
        <f t="shared" si="4"/>
        <v>0</v>
      </c>
    </row>
    <row r="138" spans="1:6" s="138" customFormat="1" ht="15">
      <c r="A138" s="145" t="s">
        <v>828</v>
      </c>
      <c r="B138" s="146" t="s">
        <v>829</v>
      </c>
      <c r="C138" s="163" t="s">
        <v>790</v>
      </c>
      <c r="D138" s="166">
        <v>10</v>
      </c>
      <c r="E138" s="153"/>
      <c r="F138" s="150">
        <f t="shared" si="4"/>
        <v>0</v>
      </c>
    </row>
    <row r="139" spans="1:6" s="138" customFormat="1" ht="15">
      <c r="A139" s="145" t="s">
        <v>830</v>
      </c>
      <c r="B139" s="146" t="s">
        <v>831</v>
      </c>
      <c r="C139" s="163" t="s">
        <v>790</v>
      </c>
      <c r="D139" s="166">
        <v>11</v>
      </c>
      <c r="E139" s="153"/>
      <c r="F139" s="150">
        <f t="shared" si="4"/>
        <v>0</v>
      </c>
    </row>
    <row r="140" spans="1:6" s="138" customFormat="1" ht="15">
      <c r="A140" s="145" t="s">
        <v>832</v>
      </c>
      <c r="B140" s="146" t="s">
        <v>833</v>
      </c>
      <c r="C140" s="163" t="s">
        <v>790</v>
      </c>
      <c r="D140" s="166">
        <v>12</v>
      </c>
      <c r="E140" s="153"/>
      <c r="F140" s="150">
        <f t="shared" si="4"/>
        <v>0</v>
      </c>
    </row>
    <row r="141" spans="1:6" s="138" customFormat="1" ht="15">
      <c r="A141" s="145" t="s">
        <v>834</v>
      </c>
      <c r="B141" s="146" t="s">
        <v>835</v>
      </c>
      <c r="C141" s="163" t="s">
        <v>790</v>
      </c>
      <c r="D141" s="166">
        <v>11</v>
      </c>
      <c r="E141" s="153"/>
      <c r="F141" s="150">
        <f t="shared" si="4"/>
        <v>0</v>
      </c>
    </row>
    <row r="142" spans="1:6" s="138" customFormat="1" ht="15">
      <c r="A142" s="145" t="s">
        <v>836</v>
      </c>
      <c r="B142" s="146" t="s">
        <v>837</v>
      </c>
      <c r="C142" s="163" t="s">
        <v>790</v>
      </c>
      <c r="D142" s="166">
        <v>12</v>
      </c>
      <c r="E142" s="153"/>
      <c r="F142" s="150">
        <f t="shared" si="4"/>
        <v>0</v>
      </c>
    </row>
    <row r="143" spans="1:6" s="138" customFormat="1" ht="15">
      <c r="A143" s="145" t="s">
        <v>838</v>
      </c>
      <c r="B143" s="146" t="s">
        <v>839</v>
      </c>
      <c r="C143" s="163" t="s">
        <v>790</v>
      </c>
      <c r="D143" s="166">
        <v>11</v>
      </c>
      <c r="E143" s="153"/>
      <c r="F143" s="150">
        <f t="shared" si="4"/>
        <v>0</v>
      </c>
    </row>
    <row r="144" spans="1:6" s="138" customFormat="1" ht="15">
      <c r="A144" s="145" t="s">
        <v>840</v>
      </c>
      <c r="B144" s="146" t="s">
        <v>841</v>
      </c>
      <c r="C144" s="163" t="s">
        <v>790</v>
      </c>
      <c r="D144" s="166">
        <v>12</v>
      </c>
      <c r="E144" s="153"/>
      <c r="F144" s="150">
        <f t="shared" si="4"/>
        <v>0</v>
      </c>
    </row>
    <row r="145" spans="1:6" s="138" customFormat="1" ht="15">
      <c r="A145" s="145" t="s">
        <v>842</v>
      </c>
      <c r="B145" s="146" t="s">
        <v>843</v>
      </c>
      <c r="C145" s="163" t="s">
        <v>790</v>
      </c>
      <c r="D145" s="166">
        <v>10</v>
      </c>
      <c r="E145" s="153"/>
      <c r="F145" s="150">
        <f t="shared" si="4"/>
        <v>0</v>
      </c>
    </row>
    <row r="146" spans="1:6" s="138" customFormat="1" ht="15">
      <c r="A146" s="145" t="s">
        <v>844</v>
      </c>
      <c r="B146" s="146" t="s">
        <v>845</v>
      </c>
      <c r="C146" s="163" t="s">
        <v>790</v>
      </c>
      <c r="D146" s="166">
        <v>12</v>
      </c>
      <c r="E146" s="153"/>
      <c r="F146" s="150">
        <f t="shared" si="4"/>
        <v>0</v>
      </c>
    </row>
    <row r="147" spans="1:6" s="138" customFormat="1" ht="15">
      <c r="A147" s="145" t="s">
        <v>846</v>
      </c>
      <c r="B147" s="146" t="s">
        <v>847</v>
      </c>
      <c r="C147" s="163" t="s">
        <v>790</v>
      </c>
      <c r="D147" s="166">
        <v>11</v>
      </c>
      <c r="E147" s="153"/>
      <c r="F147" s="150">
        <f t="shared" si="4"/>
        <v>0</v>
      </c>
    </row>
    <row r="148" spans="1:6" s="138" customFormat="1" ht="15">
      <c r="A148" s="145" t="s">
        <v>848</v>
      </c>
      <c r="B148" s="146" t="s">
        <v>849</v>
      </c>
      <c r="C148" s="163" t="s">
        <v>790</v>
      </c>
      <c r="D148" s="166">
        <v>12</v>
      </c>
      <c r="E148" s="153"/>
      <c r="F148" s="150">
        <f t="shared" si="4"/>
        <v>0</v>
      </c>
    </row>
    <row r="149" spans="1:6" s="138" customFormat="1" ht="15">
      <c r="A149" s="145" t="s">
        <v>850</v>
      </c>
      <c r="B149" s="146" t="s">
        <v>851</v>
      </c>
      <c r="C149" s="163" t="s">
        <v>790</v>
      </c>
      <c r="D149" s="166">
        <v>11</v>
      </c>
      <c r="E149" s="153"/>
      <c r="F149" s="150">
        <f t="shared" si="4"/>
        <v>0</v>
      </c>
    </row>
    <row r="150" spans="1:6" s="138" customFormat="1" ht="15">
      <c r="A150" s="145" t="s">
        <v>852</v>
      </c>
      <c r="B150" s="146" t="s">
        <v>853</v>
      </c>
      <c r="C150" s="163" t="s">
        <v>790</v>
      </c>
      <c r="D150" s="166">
        <v>12</v>
      </c>
      <c r="E150" s="153"/>
      <c r="F150" s="150">
        <f t="shared" si="4"/>
        <v>0</v>
      </c>
    </row>
    <row r="151" spans="1:6" s="138" customFormat="1" ht="15">
      <c r="A151" s="145" t="s">
        <v>854</v>
      </c>
      <c r="B151" s="146" t="s">
        <v>855</v>
      </c>
      <c r="C151" s="163" t="s">
        <v>790</v>
      </c>
      <c r="D151" s="166">
        <v>11</v>
      </c>
      <c r="E151" s="153"/>
      <c r="F151" s="150">
        <f t="shared" si="4"/>
        <v>0</v>
      </c>
    </row>
    <row r="152" spans="1:6" s="138" customFormat="1" ht="15">
      <c r="A152" s="145" t="s">
        <v>856</v>
      </c>
      <c r="B152" s="146" t="s">
        <v>875</v>
      </c>
      <c r="C152" s="163" t="s">
        <v>790</v>
      </c>
      <c r="D152" s="166">
        <v>14</v>
      </c>
      <c r="E152" s="153"/>
      <c r="F152" s="150">
        <f t="shared" si="4"/>
        <v>0</v>
      </c>
    </row>
    <row r="153" spans="1:6" s="165" customFormat="1" ht="15">
      <c r="A153" s="192"/>
      <c r="B153" s="191"/>
      <c r="C153" s="163"/>
      <c r="D153" s="152"/>
      <c r="E153" s="185"/>
      <c r="F153" s="150">
        <f t="shared" si="4"/>
        <v>0</v>
      </c>
    </row>
    <row r="154" spans="1:8" s="165" customFormat="1" ht="105">
      <c r="A154" s="117">
        <v>4</v>
      </c>
      <c r="B154" s="190" t="s">
        <v>879</v>
      </c>
      <c r="C154" s="163" t="s">
        <v>781</v>
      </c>
      <c r="D154" s="156" t="s">
        <v>704</v>
      </c>
      <c r="E154" s="185"/>
      <c r="F154" s="150">
        <f t="shared" si="4"/>
        <v>0</v>
      </c>
      <c r="G154" s="186"/>
      <c r="H154" s="186"/>
    </row>
    <row r="155" spans="1:6" s="165" customFormat="1" ht="15">
      <c r="A155" s="192"/>
      <c r="B155" s="191"/>
      <c r="C155" s="163"/>
      <c r="D155" s="152"/>
      <c r="E155" s="185"/>
      <c r="F155" s="150">
        <f t="shared" si="4"/>
        <v>0</v>
      </c>
    </row>
    <row r="156" spans="1:6" s="165" customFormat="1" ht="15">
      <c r="A156" s="193" t="s">
        <v>880</v>
      </c>
      <c r="B156" s="184" t="s">
        <v>881</v>
      </c>
      <c r="C156" s="163"/>
      <c r="D156" s="152"/>
      <c r="E156" s="185"/>
      <c r="F156" s="150">
        <f t="shared" si="4"/>
        <v>0</v>
      </c>
    </row>
    <row r="157" spans="1:6" s="165" customFormat="1" ht="15">
      <c r="A157" s="193"/>
      <c r="B157" s="184"/>
      <c r="C157" s="163"/>
      <c r="D157" s="152"/>
      <c r="E157" s="185"/>
      <c r="F157" s="150">
        <f t="shared" si="4"/>
        <v>0</v>
      </c>
    </row>
    <row r="158" spans="1:6" s="165" customFormat="1" ht="45">
      <c r="A158" s="193"/>
      <c r="B158" s="148" t="s">
        <v>882</v>
      </c>
      <c r="C158" s="163"/>
      <c r="D158" s="152"/>
      <c r="E158" s="185"/>
      <c r="F158" s="150">
        <f t="shared" si="4"/>
        <v>0</v>
      </c>
    </row>
    <row r="159" spans="1:6" s="165" customFormat="1" ht="15">
      <c r="A159" s="193"/>
      <c r="B159" s="194"/>
      <c r="C159" s="163"/>
      <c r="D159" s="152"/>
      <c r="E159" s="185"/>
      <c r="F159" s="150">
        <f t="shared" si="4"/>
        <v>0</v>
      </c>
    </row>
    <row r="160" spans="1:6" s="165" customFormat="1" ht="60">
      <c r="A160" s="117">
        <v>1</v>
      </c>
      <c r="B160" s="148" t="s">
        <v>1001</v>
      </c>
      <c r="C160" s="163" t="s">
        <v>781</v>
      </c>
      <c r="D160" s="156">
        <v>12189</v>
      </c>
      <c r="E160" s="185"/>
      <c r="F160" s="150">
        <f t="shared" si="4"/>
        <v>0</v>
      </c>
    </row>
    <row r="161" spans="1:6" s="165" customFormat="1" ht="15">
      <c r="A161" s="117"/>
      <c r="B161" s="191"/>
      <c r="C161" s="163"/>
      <c r="D161" s="152"/>
      <c r="E161" s="185"/>
      <c r="F161" s="150">
        <f t="shared" si="4"/>
        <v>0</v>
      </c>
    </row>
    <row r="162" spans="1:6" s="165" customFormat="1" ht="150">
      <c r="A162" s="117">
        <v>2</v>
      </c>
      <c r="B162" s="148" t="s">
        <v>883</v>
      </c>
      <c r="C162" s="163"/>
      <c r="D162" s="156"/>
      <c r="E162" s="185"/>
      <c r="F162" s="150">
        <f t="shared" si="4"/>
        <v>0</v>
      </c>
    </row>
    <row r="163" spans="1:6" s="138" customFormat="1" ht="15">
      <c r="A163" s="145" t="s">
        <v>818</v>
      </c>
      <c r="B163" s="146" t="s">
        <v>819</v>
      </c>
      <c r="C163" s="145" t="s">
        <v>781</v>
      </c>
      <c r="D163" s="166">
        <v>752</v>
      </c>
      <c r="E163" s="153"/>
      <c r="F163" s="150">
        <f t="shared" si="4"/>
        <v>0</v>
      </c>
    </row>
    <row r="164" spans="1:6" s="138" customFormat="1" ht="15">
      <c r="A164" s="145" t="s">
        <v>820</v>
      </c>
      <c r="B164" s="146" t="s">
        <v>821</v>
      </c>
      <c r="C164" s="145" t="s">
        <v>781</v>
      </c>
      <c r="D164" s="166">
        <v>261</v>
      </c>
      <c r="E164" s="153"/>
      <c r="F164" s="150">
        <f t="shared" si="4"/>
        <v>0</v>
      </c>
    </row>
    <row r="165" spans="1:6" s="138" customFormat="1" ht="15">
      <c r="A165" s="145" t="s">
        <v>822</v>
      </c>
      <c r="B165" s="146" t="s">
        <v>823</v>
      </c>
      <c r="C165" s="145" t="s">
        <v>781</v>
      </c>
      <c r="D165" s="166">
        <v>261</v>
      </c>
      <c r="E165" s="153"/>
      <c r="F165" s="150">
        <f t="shared" si="4"/>
        <v>0</v>
      </c>
    </row>
    <row r="166" spans="1:6" s="138" customFormat="1" ht="15">
      <c r="A166" s="145" t="s">
        <v>824</v>
      </c>
      <c r="B166" s="146" t="s">
        <v>825</v>
      </c>
      <c r="C166" s="145" t="s">
        <v>781</v>
      </c>
      <c r="D166" s="166">
        <v>261</v>
      </c>
      <c r="E166" s="153"/>
      <c r="F166" s="150">
        <f t="shared" si="4"/>
        <v>0</v>
      </c>
    </row>
    <row r="167" spans="1:6" s="138" customFormat="1" ht="15">
      <c r="A167" s="145" t="s">
        <v>826</v>
      </c>
      <c r="B167" s="146" t="s">
        <v>827</v>
      </c>
      <c r="C167" s="145" t="s">
        <v>781</v>
      </c>
      <c r="D167" s="166">
        <v>261</v>
      </c>
      <c r="E167" s="153"/>
      <c r="F167" s="150">
        <f t="shared" si="4"/>
        <v>0</v>
      </c>
    </row>
    <row r="168" spans="1:6" s="138" customFormat="1" ht="15">
      <c r="A168" s="145" t="s">
        <v>828</v>
      </c>
      <c r="B168" s="146" t="s">
        <v>829</v>
      </c>
      <c r="C168" s="145" t="s">
        <v>781</v>
      </c>
      <c r="D168" s="166">
        <v>251</v>
      </c>
      <c r="E168" s="153"/>
      <c r="F168" s="150">
        <f t="shared" si="4"/>
        <v>0</v>
      </c>
    </row>
    <row r="169" spans="1:6" s="138" customFormat="1" ht="15">
      <c r="A169" s="145" t="s">
        <v>830</v>
      </c>
      <c r="B169" s="146" t="s">
        <v>831</v>
      </c>
      <c r="C169" s="145" t="s">
        <v>781</v>
      </c>
      <c r="D169" s="166">
        <v>261</v>
      </c>
      <c r="E169" s="153"/>
      <c r="F169" s="150">
        <f t="shared" si="4"/>
        <v>0</v>
      </c>
    </row>
    <row r="170" spans="1:6" s="138" customFormat="1" ht="15">
      <c r="A170" s="145" t="s">
        <v>832</v>
      </c>
      <c r="B170" s="146" t="s">
        <v>833</v>
      </c>
      <c r="C170" s="145" t="s">
        <v>781</v>
      </c>
      <c r="D170" s="166">
        <v>261</v>
      </c>
      <c r="E170" s="153"/>
      <c r="F170" s="150">
        <f t="shared" si="4"/>
        <v>0</v>
      </c>
    </row>
    <row r="171" spans="1:6" s="138" customFormat="1" ht="15">
      <c r="A171" s="145" t="s">
        <v>834</v>
      </c>
      <c r="B171" s="146" t="s">
        <v>835</v>
      </c>
      <c r="C171" s="145" t="s">
        <v>781</v>
      </c>
      <c r="D171" s="166">
        <v>261</v>
      </c>
      <c r="E171" s="153"/>
      <c r="F171" s="150">
        <f t="shared" si="4"/>
        <v>0</v>
      </c>
    </row>
    <row r="172" spans="1:8" s="138" customFormat="1" ht="15">
      <c r="A172" s="145" t="s">
        <v>836</v>
      </c>
      <c r="B172" s="146" t="s">
        <v>837</v>
      </c>
      <c r="C172" s="145" t="s">
        <v>781</v>
      </c>
      <c r="D172" s="166">
        <v>261</v>
      </c>
      <c r="E172" s="153"/>
      <c r="F172" s="150">
        <f t="shared" si="4"/>
        <v>0</v>
      </c>
      <c r="H172" s="195"/>
    </row>
    <row r="173" spans="1:6" s="138" customFormat="1" ht="15">
      <c r="A173" s="145" t="s">
        <v>838</v>
      </c>
      <c r="B173" s="146" t="s">
        <v>839</v>
      </c>
      <c r="C173" s="145" t="s">
        <v>781</v>
      </c>
      <c r="D173" s="166">
        <v>261</v>
      </c>
      <c r="E173" s="153"/>
      <c r="F173" s="150">
        <f t="shared" si="4"/>
        <v>0</v>
      </c>
    </row>
    <row r="174" spans="1:8" s="138" customFormat="1" ht="15">
      <c r="A174" s="145" t="s">
        <v>840</v>
      </c>
      <c r="B174" s="146" t="s">
        <v>841</v>
      </c>
      <c r="C174" s="145" t="s">
        <v>781</v>
      </c>
      <c r="D174" s="166">
        <v>261</v>
      </c>
      <c r="E174" s="153"/>
      <c r="F174" s="150">
        <f t="shared" si="4"/>
        <v>0</v>
      </c>
      <c r="H174" s="195"/>
    </row>
    <row r="175" spans="1:6" s="138" customFormat="1" ht="15">
      <c r="A175" s="145" t="s">
        <v>842</v>
      </c>
      <c r="B175" s="146" t="s">
        <v>843</v>
      </c>
      <c r="C175" s="145" t="s">
        <v>781</v>
      </c>
      <c r="D175" s="166">
        <v>251</v>
      </c>
      <c r="E175" s="153"/>
      <c r="F175" s="150">
        <f t="shared" si="4"/>
        <v>0</v>
      </c>
    </row>
    <row r="176" spans="1:8" s="138" customFormat="1" ht="15">
      <c r="A176" s="145" t="s">
        <v>844</v>
      </c>
      <c r="B176" s="146" t="s">
        <v>845</v>
      </c>
      <c r="C176" s="145" t="s">
        <v>781</v>
      </c>
      <c r="D176" s="166">
        <v>261</v>
      </c>
      <c r="E176" s="153"/>
      <c r="F176" s="150">
        <f t="shared" si="4"/>
        <v>0</v>
      </c>
      <c r="H176" s="195"/>
    </row>
    <row r="177" spans="1:6" s="138" customFormat="1" ht="15">
      <c r="A177" s="145" t="s">
        <v>846</v>
      </c>
      <c r="B177" s="146" t="s">
        <v>847</v>
      </c>
      <c r="C177" s="145" t="s">
        <v>781</v>
      </c>
      <c r="D177" s="166">
        <v>261</v>
      </c>
      <c r="E177" s="153"/>
      <c r="F177" s="150">
        <f t="shared" si="4"/>
        <v>0</v>
      </c>
    </row>
    <row r="178" spans="1:6" s="138" customFormat="1" ht="15">
      <c r="A178" s="145" t="s">
        <v>848</v>
      </c>
      <c r="B178" s="146" t="s">
        <v>849</v>
      </c>
      <c r="C178" s="145" t="s">
        <v>781</v>
      </c>
      <c r="D178" s="166">
        <v>261</v>
      </c>
      <c r="E178" s="153"/>
      <c r="F178" s="150">
        <f t="shared" si="4"/>
        <v>0</v>
      </c>
    </row>
    <row r="179" spans="1:6" s="138" customFormat="1" ht="15">
      <c r="A179" s="145" t="s">
        <v>850</v>
      </c>
      <c r="B179" s="146" t="s">
        <v>851</v>
      </c>
      <c r="C179" s="145" t="s">
        <v>781</v>
      </c>
      <c r="D179" s="166">
        <v>261</v>
      </c>
      <c r="E179" s="153"/>
      <c r="F179" s="150">
        <f t="shared" si="4"/>
        <v>0</v>
      </c>
    </row>
    <row r="180" spans="1:6" s="138" customFormat="1" ht="15">
      <c r="A180" s="145" t="s">
        <v>852</v>
      </c>
      <c r="B180" s="146" t="s">
        <v>853</v>
      </c>
      <c r="C180" s="145" t="s">
        <v>781</v>
      </c>
      <c r="D180" s="166">
        <v>261</v>
      </c>
      <c r="E180" s="153"/>
      <c r="F180" s="150">
        <f t="shared" si="4"/>
        <v>0</v>
      </c>
    </row>
    <row r="181" spans="1:6" s="138" customFormat="1" ht="15">
      <c r="A181" s="145" t="s">
        <v>854</v>
      </c>
      <c r="B181" s="146" t="s">
        <v>855</v>
      </c>
      <c r="C181" s="145" t="s">
        <v>781</v>
      </c>
      <c r="D181" s="166">
        <v>261</v>
      </c>
      <c r="E181" s="153"/>
      <c r="F181" s="150">
        <f aca="true" t="shared" si="5" ref="F181:F191">IF(D181="Quote Rate Only",0,E181*D181)</f>
        <v>0</v>
      </c>
    </row>
    <row r="182" spans="1:6" s="138" customFormat="1" ht="15">
      <c r="A182" s="145" t="s">
        <v>856</v>
      </c>
      <c r="B182" s="146" t="s">
        <v>875</v>
      </c>
      <c r="C182" s="145" t="s">
        <v>781</v>
      </c>
      <c r="D182" s="166">
        <v>769</v>
      </c>
      <c r="E182" s="153"/>
      <c r="F182" s="150">
        <f t="shared" si="5"/>
        <v>0</v>
      </c>
    </row>
    <row r="183" spans="1:8" s="165" customFormat="1" ht="15">
      <c r="A183" s="181"/>
      <c r="B183" s="191"/>
      <c r="C183" s="163"/>
      <c r="D183" s="152"/>
      <c r="E183" s="185"/>
      <c r="F183" s="150">
        <f t="shared" si="5"/>
        <v>0</v>
      </c>
      <c r="H183" s="196"/>
    </row>
    <row r="184" spans="1:8" s="165" customFormat="1" ht="75">
      <c r="A184" s="187">
        <v>3</v>
      </c>
      <c r="B184" s="190" t="s">
        <v>884</v>
      </c>
      <c r="C184" s="163" t="s">
        <v>781</v>
      </c>
      <c r="D184" s="156">
        <v>1092</v>
      </c>
      <c r="E184" s="185"/>
      <c r="F184" s="150">
        <f t="shared" si="5"/>
        <v>0</v>
      </c>
      <c r="H184" s="195"/>
    </row>
    <row r="185" spans="1:6" s="165" customFormat="1" ht="15">
      <c r="A185" s="117"/>
      <c r="B185" s="191"/>
      <c r="C185" s="163"/>
      <c r="D185" s="152"/>
      <c r="E185" s="185"/>
      <c r="F185" s="150">
        <f t="shared" si="5"/>
        <v>0</v>
      </c>
    </row>
    <row r="186" spans="1:8" s="165" customFormat="1" ht="60">
      <c r="A186" s="117">
        <v>4</v>
      </c>
      <c r="B186" s="190" t="s">
        <v>885</v>
      </c>
      <c r="C186" s="163" t="s">
        <v>781</v>
      </c>
      <c r="D186" s="156">
        <v>12962</v>
      </c>
      <c r="E186" s="197"/>
      <c r="F186" s="150">
        <f t="shared" si="5"/>
        <v>0</v>
      </c>
      <c r="H186" s="196"/>
    </row>
    <row r="187" spans="1:8" s="165" customFormat="1" ht="15">
      <c r="A187" s="192"/>
      <c r="B187" s="198"/>
      <c r="C187" s="163"/>
      <c r="D187" s="199"/>
      <c r="E187" s="197"/>
      <c r="F187" s="150">
        <f t="shared" si="5"/>
        <v>0</v>
      </c>
      <c r="H187" s="196"/>
    </row>
    <row r="188" spans="1:6" s="165" customFormat="1" ht="15">
      <c r="A188" s="192" t="s">
        <v>886</v>
      </c>
      <c r="B188" s="200" t="s">
        <v>887</v>
      </c>
      <c r="C188" s="163"/>
      <c r="D188" s="152"/>
      <c r="E188" s="185"/>
      <c r="F188" s="150">
        <f t="shared" si="5"/>
        <v>0</v>
      </c>
    </row>
    <row r="189" spans="1:6" s="165" customFormat="1" ht="15">
      <c r="A189" s="192"/>
      <c r="B189" s="200"/>
      <c r="C189" s="163"/>
      <c r="D189" s="152"/>
      <c r="E189" s="185"/>
      <c r="F189" s="150">
        <f t="shared" si="5"/>
        <v>0</v>
      </c>
    </row>
    <row r="190" spans="1:8" s="165" customFormat="1" ht="30">
      <c r="A190" s="192"/>
      <c r="B190" s="191" t="s">
        <v>888</v>
      </c>
      <c r="C190" s="163"/>
      <c r="D190" s="152"/>
      <c r="E190" s="185"/>
      <c r="F190" s="150">
        <f t="shared" si="5"/>
        <v>0</v>
      </c>
      <c r="H190" s="196"/>
    </row>
    <row r="191" spans="1:8" s="165" customFormat="1" ht="75">
      <c r="A191" s="117">
        <v>1</v>
      </c>
      <c r="B191" s="201" t="s">
        <v>1002</v>
      </c>
      <c r="C191" s="163" t="s">
        <v>781</v>
      </c>
      <c r="D191" s="156">
        <v>6649</v>
      </c>
      <c r="E191" s="185"/>
      <c r="F191" s="150">
        <f t="shared" si="5"/>
        <v>0</v>
      </c>
      <c r="H191" s="196"/>
    </row>
    <row r="192" spans="1:6" s="165" customFormat="1" ht="15">
      <c r="A192" s="117"/>
      <c r="B192" s="201"/>
      <c r="C192" s="163"/>
      <c r="D192" s="156"/>
      <c r="E192" s="185"/>
      <c r="F192" s="150"/>
    </row>
    <row r="193" spans="1:8" s="202" customFormat="1" ht="60">
      <c r="A193" s="117">
        <v>2</v>
      </c>
      <c r="B193" s="201" t="s">
        <v>1003</v>
      </c>
      <c r="C193" s="163" t="s">
        <v>781</v>
      </c>
      <c r="D193" s="156">
        <v>4834</v>
      </c>
      <c r="E193" s="185"/>
      <c r="F193" s="150">
        <f aca="true" t="shared" si="6" ref="F193:F221">IF(D193="Quote Rate Only",0,E193*D193)</f>
        <v>0</v>
      </c>
      <c r="H193" s="203"/>
    </row>
    <row r="194" spans="1:8" s="165" customFormat="1" ht="15">
      <c r="A194" s="117"/>
      <c r="B194" s="201"/>
      <c r="C194" s="163"/>
      <c r="D194" s="152"/>
      <c r="E194" s="185"/>
      <c r="F194" s="150">
        <f t="shared" si="6"/>
        <v>0</v>
      </c>
      <c r="H194" s="196"/>
    </row>
    <row r="195" spans="1:9" s="165" customFormat="1" ht="75">
      <c r="A195" s="117">
        <v>3</v>
      </c>
      <c r="B195" s="201" t="s">
        <v>1004</v>
      </c>
      <c r="C195" s="163" t="s">
        <v>781</v>
      </c>
      <c r="D195" s="156">
        <v>6199</v>
      </c>
      <c r="E195" s="185"/>
      <c r="F195" s="150">
        <f t="shared" si="6"/>
        <v>0</v>
      </c>
      <c r="H195" s="196"/>
      <c r="I195" s="196"/>
    </row>
    <row r="196" spans="1:6" s="165" customFormat="1" ht="15">
      <c r="A196" s="181"/>
      <c r="B196" s="204"/>
      <c r="C196" s="163"/>
      <c r="D196" s="152"/>
      <c r="E196" s="185"/>
      <c r="F196" s="150">
        <f t="shared" si="6"/>
        <v>0</v>
      </c>
    </row>
    <row r="197" spans="1:8" s="165" customFormat="1" ht="60">
      <c r="A197" s="192">
        <v>4</v>
      </c>
      <c r="B197" s="204" t="s">
        <v>1005</v>
      </c>
      <c r="C197" s="163" t="s">
        <v>781</v>
      </c>
      <c r="D197" s="156">
        <v>300</v>
      </c>
      <c r="E197" s="185"/>
      <c r="F197" s="150">
        <f t="shared" si="6"/>
        <v>0</v>
      </c>
      <c r="H197" s="196"/>
    </row>
    <row r="198" spans="1:6" s="165" customFormat="1" ht="15">
      <c r="A198" s="181"/>
      <c r="B198" s="204"/>
      <c r="C198" s="163"/>
      <c r="D198" s="152"/>
      <c r="E198" s="185"/>
      <c r="F198" s="150">
        <f t="shared" si="6"/>
        <v>0</v>
      </c>
    </row>
    <row r="199" spans="1:6" s="165" customFormat="1" ht="75">
      <c r="A199" s="192">
        <v>5</v>
      </c>
      <c r="B199" s="204" t="s">
        <v>1006</v>
      </c>
      <c r="C199" s="163" t="s">
        <v>781</v>
      </c>
      <c r="D199" s="156">
        <v>2293</v>
      </c>
      <c r="E199" s="185"/>
      <c r="F199" s="150">
        <f t="shared" si="6"/>
        <v>0</v>
      </c>
    </row>
    <row r="200" spans="1:6" s="165" customFormat="1" ht="15">
      <c r="A200" s="181"/>
      <c r="B200" s="204"/>
      <c r="C200" s="163"/>
      <c r="D200" s="152"/>
      <c r="E200" s="185"/>
      <c r="F200" s="150">
        <f t="shared" si="6"/>
        <v>0</v>
      </c>
    </row>
    <row r="201" spans="1:6" s="165" customFormat="1" ht="90">
      <c r="A201" s="192">
        <v>6</v>
      </c>
      <c r="B201" s="204" t="s">
        <v>1007</v>
      </c>
      <c r="C201" s="163" t="s">
        <v>781</v>
      </c>
      <c r="D201" s="156">
        <v>6199</v>
      </c>
      <c r="E201" s="185"/>
      <c r="F201" s="150">
        <f t="shared" si="6"/>
        <v>0</v>
      </c>
    </row>
    <row r="202" spans="1:6" s="165" customFormat="1" ht="15">
      <c r="A202" s="181"/>
      <c r="B202" s="204"/>
      <c r="C202" s="163"/>
      <c r="D202" s="152"/>
      <c r="E202" s="185"/>
      <c r="F202" s="150">
        <f t="shared" si="6"/>
        <v>0</v>
      </c>
    </row>
    <row r="203" spans="1:6" s="165" customFormat="1" ht="75">
      <c r="A203" s="192">
        <v>7</v>
      </c>
      <c r="B203" s="204" t="s">
        <v>889</v>
      </c>
      <c r="C203" s="163" t="s">
        <v>781</v>
      </c>
      <c r="D203" s="156" t="s">
        <v>704</v>
      </c>
      <c r="E203" s="185"/>
      <c r="F203" s="150">
        <f t="shared" si="6"/>
        <v>0</v>
      </c>
    </row>
    <row r="204" spans="1:6" s="165" customFormat="1" ht="15">
      <c r="A204" s="192"/>
      <c r="B204" s="201"/>
      <c r="C204" s="163"/>
      <c r="D204" s="152"/>
      <c r="E204" s="185"/>
      <c r="F204" s="150">
        <f t="shared" si="6"/>
        <v>0</v>
      </c>
    </row>
    <row r="205" spans="1:6" s="165" customFormat="1" ht="15">
      <c r="A205" s="192" t="s">
        <v>890</v>
      </c>
      <c r="B205" s="184" t="s">
        <v>891</v>
      </c>
      <c r="C205" s="163"/>
      <c r="D205" s="152"/>
      <c r="E205" s="185"/>
      <c r="F205" s="150">
        <f t="shared" si="6"/>
        <v>0</v>
      </c>
    </row>
    <row r="206" spans="1:6" s="165" customFormat="1" ht="15">
      <c r="A206" s="192"/>
      <c r="B206" s="184"/>
      <c r="C206" s="163"/>
      <c r="D206" s="152"/>
      <c r="E206" s="185"/>
      <c r="F206" s="150">
        <f t="shared" si="6"/>
        <v>0</v>
      </c>
    </row>
    <row r="207" spans="1:6" s="206" customFormat="1" ht="30">
      <c r="A207" s="193"/>
      <c r="B207" s="191" t="s">
        <v>892</v>
      </c>
      <c r="C207" s="163"/>
      <c r="D207" s="205"/>
      <c r="E207" s="153"/>
      <c r="F207" s="150">
        <f t="shared" si="6"/>
        <v>0</v>
      </c>
    </row>
    <row r="208" spans="1:6" s="206" customFormat="1" ht="15">
      <c r="A208" s="193"/>
      <c r="B208" s="191"/>
      <c r="C208" s="163"/>
      <c r="D208" s="205"/>
      <c r="E208" s="153"/>
      <c r="F208" s="150">
        <f t="shared" si="6"/>
        <v>0</v>
      </c>
    </row>
    <row r="209" spans="1:6" s="206" customFormat="1" ht="120">
      <c r="A209" s="163">
        <v>1</v>
      </c>
      <c r="B209" s="190" t="s">
        <v>893</v>
      </c>
      <c r="C209" s="163"/>
      <c r="D209" s="205"/>
      <c r="E209" s="153"/>
      <c r="F209" s="150">
        <f t="shared" si="6"/>
        <v>0</v>
      </c>
    </row>
    <row r="210" spans="1:6" s="206" customFormat="1" ht="15">
      <c r="A210" s="163"/>
      <c r="B210" s="190" t="s">
        <v>894</v>
      </c>
      <c r="C210" s="163" t="s">
        <v>781</v>
      </c>
      <c r="D210" s="207">
        <v>320</v>
      </c>
      <c r="E210" s="153"/>
      <c r="F210" s="150">
        <f t="shared" si="6"/>
        <v>0</v>
      </c>
    </row>
    <row r="211" spans="1:7" s="138" customFormat="1" ht="15">
      <c r="A211" s="151"/>
      <c r="B211" s="146"/>
      <c r="C211" s="145"/>
      <c r="D211" s="208"/>
      <c r="E211" s="176"/>
      <c r="F211" s="150">
        <f t="shared" si="6"/>
        <v>0</v>
      </c>
      <c r="G211" s="209"/>
    </row>
    <row r="212" spans="1:6" s="206" customFormat="1" ht="15">
      <c r="A212" s="193" t="s">
        <v>518</v>
      </c>
      <c r="B212" s="188" t="s">
        <v>895</v>
      </c>
      <c r="C212" s="163"/>
      <c r="D212" s="205"/>
      <c r="E212" s="153"/>
      <c r="F212" s="150">
        <f t="shared" si="6"/>
        <v>0</v>
      </c>
    </row>
    <row r="213" spans="1:6" s="206" customFormat="1" ht="15">
      <c r="A213" s="193"/>
      <c r="B213" s="188"/>
      <c r="C213" s="163"/>
      <c r="D213" s="205"/>
      <c r="E213" s="153"/>
      <c r="F213" s="150">
        <f t="shared" si="6"/>
        <v>0</v>
      </c>
    </row>
    <row r="214" spans="1:6" s="206" customFormat="1" ht="45">
      <c r="A214" s="193"/>
      <c r="B214" s="191" t="s">
        <v>896</v>
      </c>
      <c r="C214" s="163"/>
      <c r="D214" s="205"/>
      <c r="E214" s="153"/>
      <c r="F214" s="150">
        <f t="shared" si="6"/>
        <v>0</v>
      </c>
    </row>
    <row r="215" spans="1:6" s="165" customFormat="1" ht="90">
      <c r="A215" s="117">
        <v>1</v>
      </c>
      <c r="B215" s="190" t="s">
        <v>897</v>
      </c>
      <c r="C215" s="163"/>
      <c r="D215" s="152"/>
      <c r="E215" s="185"/>
      <c r="F215" s="150">
        <f t="shared" si="6"/>
        <v>0</v>
      </c>
    </row>
    <row r="216" spans="1:6" s="165" customFormat="1" ht="30">
      <c r="A216" s="117" t="s">
        <v>680</v>
      </c>
      <c r="B216" s="210" t="s">
        <v>898</v>
      </c>
      <c r="C216" s="163" t="s">
        <v>781</v>
      </c>
      <c r="D216" s="199">
        <v>1509</v>
      </c>
      <c r="E216" s="197"/>
      <c r="F216" s="150">
        <f t="shared" si="6"/>
        <v>0</v>
      </c>
    </row>
    <row r="217" spans="1:6" s="165" customFormat="1" ht="30">
      <c r="A217" s="117" t="s">
        <v>683</v>
      </c>
      <c r="B217" s="210" t="s">
        <v>899</v>
      </c>
      <c r="C217" s="163" t="s">
        <v>781</v>
      </c>
      <c r="D217" s="199">
        <v>522</v>
      </c>
      <c r="E217" s="197"/>
      <c r="F217" s="150">
        <f t="shared" si="6"/>
        <v>0</v>
      </c>
    </row>
    <row r="218" spans="1:6" s="165" customFormat="1" ht="30">
      <c r="A218" s="117" t="s">
        <v>690</v>
      </c>
      <c r="B218" s="210" t="s">
        <v>900</v>
      </c>
      <c r="C218" s="163" t="s">
        <v>781</v>
      </c>
      <c r="D218" s="199">
        <v>266</v>
      </c>
      <c r="E218" s="197"/>
      <c r="F218" s="150">
        <f t="shared" si="6"/>
        <v>0</v>
      </c>
    </row>
    <row r="219" spans="1:8" s="213" customFormat="1" ht="30">
      <c r="A219" s="117" t="s">
        <v>692</v>
      </c>
      <c r="B219" s="190" t="s">
        <v>901</v>
      </c>
      <c r="C219" s="211" t="s">
        <v>781</v>
      </c>
      <c r="D219" s="212">
        <v>57</v>
      </c>
      <c r="E219" s="197"/>
      <c r="F219" s="150">
        <f t="shared" si="6"/>
        <v>0</v>
      </c>
      <c r="G219" s="165"/>
      <c r="H219" s="47"/>
    </row>
    <row r="220" spans="1:6" s="206" customFormat="1" ht="15">
      <c r="A220" s="163"/>
      <c r="B220" s="191"/>
      <c r="C220" s="211"/>
      <c r="D220" s="214"/>
      <c r="E220" s="197"/>
      <c r="F220" s="150">
        <f t="shared" si="6"/>
        <v>0</v>
      </c>
    </row>
    <row r="221" spans="1:8" s="213" customFormat="1" ht="75">
      <c r="A221" s="117">
        <v>2</v>
      </c>
      <c r="B221" s="190" t="s">
        <v>902</v>
      </c>
      <c r="C221" s="211" t="s">
        <v>781</v>
      </c>
      <c r="D221" s="212">
        <v>286</v>
      </c>
      <c r="E221" s="197"/>
      <c r="F221" s="150">
        <f t="shared" si="6"/>
        <v>0</v>
      </c>
      <c r="G221" s="165"/>
      <c r="H221" s="47"/>
    </row>
    <row r="222" spans="1:8" s="213" customFormat="1" ht="15">
      <c r="A222" s="117"/>
      <c r="B222" s="190"/>
      <c r="C222" s="211"/>
      <c r="D222" s="212"/>
      <c r="E222" s="197"/>
      <c r="F222" s="150"/>
      <c r="G222" s="47"/>
      <c r="H222" s="47"/>
    </row>
    <row r="223" spans="1:6" s="165" customFormat="1" ht="90">
      <c r="A223" s="117">
        <v>3</v>
      </c>
      <c r="B223" s="190" t="s">
        <v>1008</v>
      </c>
      <c r="C223" s="163"/>
      <c r="D223" s="152"/>
      <c r="E223" s="185"/>
      <c r="F223" s="150">
        <f>IF(D223="Quote Rate Only",0,E223*D223)</f>
        <v>0</v>
      </c>
    </row>
    <row r="224" spans="1:6" s="165" customFormat="1" ht="30">
      <c r="A224" s="117" t="s">
        <v>680</v>
      </c>
      <c r="B224" s="210" t="s">
        <v>903</v>
      </c>
      <c r="C224" s="163" t="s">
        <v>781</v>
      </c>
      <c r="D224" s="205">
        <v>119</v>
      </c>
      <c r="E224" s="197"/>
      <c r="F224" s="150">
        <f>IF(D224="Quote Rate Only",0,E224*D224)</f>
        <v>0</v>
      </c>
    </row>
    <row r="225" spans="1:6" s="165" customFormat="1" ht="30">
      <c r="A225" s="117" t="s">
        <v>683</v>
      </c>
      <c r="B225" s="210" t="s">
        <v>904</v>
      </c>
      <c r="C225" s="163" t="s">
        <v>781</v>
      </c>
      <c r="D225" s="205">
        <v>40</v>
      </c>
      <c r="E225" s="197"/>
      <c r="F225" s="150">
        <f>IF(D225="Quote Rate Only",0,E225*D225)</f>
        <v>0</v>
      </c>
    </row>
    <row r="226" spans="1:8" s="165" customFormat="1" ht="30">
      <c r="A226" s="117" t="s">
        <v>690</v>
      </c>
      <c r="B226" s="210" t="s">
        <v>905</v>
      </c>
      <c r="C226" s="163" t="s">
        <v>781</v>
      </c>
      <c r="D226" s="199">
        <v>49</v>
      </c>
      <c r="E226" s="197"/>
      <c r="F226" s="150">
        <f>IF(D226="Quote Rate Only",0,E226*D226)</f>
        <v>0</v>
      </c>
      <c r="G226" s="186"/>
      <c r="H226" s="186"/>
    </row>
    <row r="227" spans="1:6" s="165" customFormat="1" ht="30">
      <c r="A227" s="117" t="s">
        <v>692</v>
      </c>
      <c r="B227" s="190" t="s">
        <v>906</v>
      </c>
      <c r="C227" s="163" t="s">
        <v>781</v>
      </c>
      <c r="D227" s="199">
        <v>1461</v>
      </c>
      <c r="E227" s="197"/>
      <c r="F227" s="150">
        <f>IF(D227="Quote Rate Only",0,E227*D227)</f>
        <v>0</v>
      </c>
    </row>
    <row r="228" spans="1:6" s="206" customFormat="1" ht="15">
      <c r="A228" s="163"/>
      <c r="B228" s="191"/>
      <c r="C228" s="163"/>
      <c r="E228" s="153"/>
      <c r="F228" s="150">
        <f>IF(D224="Quote Rate Only",0,E228*D224)</f>
        <v>0</v>
      </c>
    </row>
    <row r="229" spans="1:8" s="213" customFormat="1" ht="90">
      <c r="A229" s="117">
        <v>4</v>
      </c>
      <c r="B229" s="190" t="s">
        <v>907</v>
      </c>
      <c r="C229" s="211" t="s">
        <v>781</v>
      </c>
      <c r="D229" s="207" t="s">
        <v>704</v>
      </c>
      <c r="E229" s="197"/>
      <c r="F229" s="150">
        <f>IF(D229="Quote Rate Only",0,E229*D229)</f>
        <v>0</v>
      </c>
      <c r="G229" s="47"/>
      <c r="H229" s="47"/>
    </row>
    <row r="230" spans="1:6" s="206" customFormat="1" ht="15">
      <c r="A230" s="163"/>
      <c r="B230" s="201"/>
      <c r="C230" s="163"/>
      <c r="D230" s="205"/>
      <c r="E230" s="153"/>
      <c r="F230" s="150">
        <f>IF(D230="Quote Rate Only",0,E230*D230)</f>
        <v>0</v>
      </c>
    </row>
    <row r="231" spans="1:8" s="213" customFormat="1" ht="90">
      <c r="A231" s="117">
        <v>5</v>
      </c>
      <c r="B231" s="190" t="s">
        <v>908</v>
      </c>
      <c r="C231" s="211" t="s">
        <v>781</v>
      </c>
      <c r="D231" s="199">
        <v>730</v>
      </c>
      <c r="E231" s="197"/>
      <c r="F231" s="150">
        <f>IF(D231="Quote Rate Only",0,E231*D231)</f>
        <v>0</v>
      </c>
      <c r="G231" s="47"/>
      <c r="H231" s="47"/>
    </row>
    <row r="232" spans="1:6" s="206" customFormat="1" ht="15">
      <c r="A232" s="163"/>
      <c r="B232" s="201"/>
      <c r="C232" s="163"/>
      <c r="D232" s="205"/>
      <c r="E232" s="153"/>
      <c r="F232" s="150">
        <f>IF(D232="Quote Rate Only",0,E232*D232)</f>
        <v>0</v>
      </c>
    </row>
    <row r="233" spans="1:8" s="213" customFormat="1" ht="60">
      <c r="A233" s="117">
        <v>6</v>
      </c>
      <c r="B233" s="190" t="s">
        <v>909</v>
      </c>
      <c r="C233" s="211" t="s">
        <v>781</v>
      </c>
      <c r="D233" s="212">
        <v>500</v>
      </c>
      <c r="E233" s="197"/>
      <c r="F233" s="150">
        <f>IF(D233="Quote Rate Only",0,E233*D233)</f>
        <v>0</v>
      </c>
      <c r="G233" s="47"/>
      <c r="H233" s="383"/>
    </row>
    <row r="234" spans="1:8" s="206" customFormat="1" ht="15">
      <c r="A234" s="163"/>
      <c r="B234" s="201"/>
      <c r="C234" s="163"/>
      <c r="D234" s="205"/>
      <c r="E234" s="153"/>
      <c r="F234" s="150">
        <f aca="true" t="shared" si="7" ref="F234:F243">IF(D234="Quote Rate Only",0,E234*D234)</f>
        <v>0</v>
      </c>
      <c r="H234" s="383"/>
    </row>
    <row r="235" spans="1:8" s="165" customFormat="1" ht="75">
      <c r="A235" s="163">
        <v>7</v>
      </c>
      <c r="B235" s="190" t="s">
        <v>1009</v>
      </c>
      <c r="C235" s="211" t="s">
        <v>781</v>
      </c>
      <c r="D235" s="199">
        <v>9</v>
      </c>
      <c r="E235" s="197"/>
      <c r="F235" s="150">
        <f t="shared" si="7"/>
        <v>0</v>
      </c>
      <c r="G235" s="186"/>
      <c r="H235" s="383"/>
    </row>
    <row r="236" spans="1:8" s="165" customFormat="1" ht="15">
      <c r="A236" s="163"/>
      <c r="B236" s="190"/>
      <c r="C236" s="211"/>
      <c r="D236" s="214"/>
      <c r="E236" s="197"/>
      <c r="F236" s="150">
        <f t="shared" si="7"/>
        <v>0</v>
      </c>
      <c r="G236" s="186"/>
      <c r="H236" s="383"/>
    </row>
    <row r="237" spans="1:8" s="165" customFormat="1" ht="75">
      <c r="A237" s="117">
        <v>8</v>
      </c>
      <c r="B237" s="190" t="s">
        <v>1010</v>
      </c>
      <c r="C237" s="211" t="s">
        <v>781</v>
      </c>
      <c r="D237" s="199">
        <v>115</v>
      </c>
      <c r="E237" s="197"/>
      <c r="F237" s="150">
        <f t="shared" si="7"/>
        <v>0</v>
      </c>
      <c r="G237" s="186"/>
      <c r="H237" s="186"/>
    </row>
    <row r="238" spans="1:6" s="206" customFormat="1" ht="15">
      <c r="A238" s="163"/>
      <c r="B238" s="191"/>
      <c r="C238" s="211"/>
      <c r="D238" s="214"/>
      <c r="E238" s="197"/>
      <c r="F238" s="150">
        <f t="shared" si="7"/>
        <v>0</v>
      </c>
    </row>
    <row r="239" spans="1:8" s="165" customFormat="1" ht="75">
      <c r="A239" s="117">
        <v>9</v>
      </c>
      <c r="B239" s="190" t="s">
        <v>1011</v>
      </c>
      <c r="C239" s="211" t="s">
        <v>781</v>
      </c>
      <c r="D239" s="199">
        <v>440</v>
      </c>
      <c r="E239" s="197"/>
      <c r="F239" s="150">
        <f t="shared" si="7"/>
        <v>0</v>
      </c>
      <c r="G239" s="186"/>
      <c r="H239" s="186"/>
    </row>
    <row r="240" spans="1:8" s="165" customFormat="1" ht="15">
      <c r="A240" s="117"/>
      <c r="B240" s="190"/>
      <c r="C240" s="211"/>
      <c r="D240" s="214"/>
      <c r="E240" s="197"/>
      <c r="F240" s="150">
        <f t="shared" si="7"/>
        <v>0</v>
      </c>
      <c r="G240" s="186"/>
      <c r="H240" s="186"/>
    </row>
    <row r="241" spans="1:8" s="213" customFormat="1" ht="135">
      <c r="A241" s="117">
        <v>10</v>
      </c>
      <c r="B241" s="190" t="s">
        <v>910</v>
      </c>
      <c r="C241" s="211" t="s">
        <v>781</v>
      </c>
      <c r="D241" s="199">
        <v>51</v>
      </c>
      <c r="E241" s="197"/>
      <c r="F241" s="150">
        <f t="shared" si="7"/>
        <v>0</v>
      </c>
      <c r="G241" s="47"/>
      <c r="H241" s="47"/>
    </row>
    <row r="242" spans="1:6" s="206" customFormat="1" ht="15">
      <c r="A242" s="163"/>
      <c r="B242" s="191"/>
      <c r="C242" s="163"/>
      <c r="D242" s="205"/>
      <c r="E242" s="153"/>
      <c r="F242" s="150">
        <f t="shared" si="7"/>
        <v>0</v>
      </c>
    </row>
    <row r="243" spans="1:8" s="165" customFormat="1" ht="60">
      <c r="A243" s="117">
        <v>11</v>
      </c>
      <c r="B243" s="190" t="s">
        <v>1012</v>
      </c>
      <c r="C243" s="211" t="s">
        <v>781</v>
      </c>
      <c r="D243" s="214">
        <v>109</v>
      </c>
      <c r="E243" s="197"/>
      <c r="F243" s="150">
        <f t="shared" si="7"/>
        <v>0</v>
      </c>
      <c r="G243" s="186"/>
      <c r="H243" s="186"/>
    </row>
    <row r="244" spans="1:6" s="206" customFormat="1" ht="15">
      <c r="A244" s="163"/>
      <c r="B244" s="191"/>
      <c r="C244" s="163"/>
      <c r="D244" s="205"/>
      <c r="E244" s="153"/>
      <c r="F244" s="150">
        <f aca="true" t="shared" si="8" ref="F244:F251">IF(D244="Quote Rate Only",0,E244*D244)</f>
        <v>0</v>
      </c>
    </row>
    <row r="245" spans="1:8" s="165" customFormat="1" ht="75">
      <c r="A245" s="117">
        <v>12</v>
      </c>
      <c r="B245" s="190" t="s">
        <v>1013</v>
      </c>
      <c r="C245" s="211" t="s">
        <v>781</v>
      </c>
      <c r="D245" s="214">
        <v>176</v>
      </c>
      <c r="E245" s="197"/>
      <c r="F245" s="150">
        <f t="shared" si="8"/>
        <v>0</v>
      </c>
      <c r="G245" s="186"/>
      <c r="H245" s="186"/>
    </row>
    <row r="246" spans="1:6" s="206" customFormat="1" ht="15">
      <c r="A246" s="163"/>
      <c r="B246" s="191"/>
      <c r="C246" s="211"/>
      <c r="D246" s="214"/>
      <c r="E246" s="197"/>
      <c r="F246" s="150">
        <f t="shared" si="8"/>
        <v>0</v>
      </c>
    </row>
    <row r="247" spans="1:8" s="213" customFormat="1" ht="60">
      <c r="A247" s="117">
        <v>13</v>
      </c>
      <c r="B247" s="190" t="s">
        <v>911</v>
      </c>
      <c r="C247" s="211" t="s">
        <v>523</v>
      </c>
      <c r="D247" s="214" t="s">
        <v>704</v>
      </c>
      <c r="E247" s="197"/>
      <c r="F247" s="150">
        <f t="shared" si="8"/>
        <v>0</v>
      </c>
      <c r="G247" s="47"/>
      <c r="H247" s="47"/>
    </row>
    <row r="248" spans="1:6" s="206" customFormat="1" ht="15">
      <c r="A248" s="163"/>
      <c r="B248" s="191"/>
      <c r="C248" s="211"/>
      <c r="D248" s="214"/>
      <c r="E248" s="197"/>
      <c r="F248" s="150">
        <f t="shared" si="8"/>
        <v>0</v>
      </c>
    </row>
    <row r="249" spans="1:8" s="213" customFormat="1" ht="90">
      <c r="A249" s="117">
        <v>14</v>
      </c>
      <c r="B249" s="190" t="s">
        <v>912</v>
      </c>
      <c r="C249" s="211" t="s">
        <v>781</v>
      </c>
      <c r="D249" s="212">
        <v>127</v>
      </c>
      <c r="E249" s="197"/>
      <c r="F249" s="150">
        <f t="shared" si="8"/>
        <v>0</v>
      </c>
      <c r="G249" s="47"/>
      <c r="H249" s="47"/>
    </row>
    <row r="250" spans="1:6" s="206" customFormat="1" ht="15">
      <c r="A250" s="163"/>
      <c r="B250" s="191"/>
      <c r="C250" s="211"/>
      <c r="D250" s="214"/>
      <c r="E250" s="197"/>
      <c r="F250" s="150">
        <f t="shared" si="8"/>
        <v>0</v>
      </c>
    </row>
    <row r="251" spans="1:6" s="206" customFormat="1" ht="90">
      <c r="A251" s="163">
        <v>15</v>
      </c>
      <c r="B251" s="190" t="s">
        <v>913</v>
      </c>
      <c r="C251" s="211" t="s">
        <v>781</v>
      </c>
      <c r="D251" s="212">
        <v>50</v>
      </c>
      <c r="E251" s="197"/>
      <c r="F251" s="150">
        <f t="shared" si="8"/>
        <v>0</v>
      </c>
    </row>
    <row r="252" spans="1:8" s="213" customFormat="1" ht="15">
      <c r="A252" s="117"/>
      <c r="B252" s="190"/>
      <c r="G252" s="47"/>
      <c r="H252" s="47"/>
    </row>
    <row r="253" spans="1:6" s="206" customFormat="1" ht="105">
      <c r="A253" s="163">
        <v>16</v>
      </c>
      <c r="B253" s="190" t="s">
        <v>1014</v>
      </c>
      <c r="C253" s="211" t="s">
        <v>781</v>
      </c>
      <c r="D253" s="212">
        <v>4</v>
      </c>
      <c r="E253" s="197"/>
      <c r="F253" s="150">
        <f>IF(D253="Quote Rate Only",0,E253*D253)</f>
        <v>0</v>
      </c>
    </row>
    <row r="254" spans="1:8" s="213" customFormat="1" ht="15">
      <c r="A254" s="117"/>
      <c r="B254" s="190"/>
      <c r="G254" s="47"/>
      <c r="H254" s="47"/>
    </row>
    <row r="255" spans="1:8" s="165" customFormat="1" ht="15">
      <c r="A255" s="193" t="s">
        <v>914</v>
      </c>
      <c r="B255" s="188" t="s">
        <v>915</v>
      </c>
      <c r="C255" s="163"/>
      <c r="D255" s="152"/>
      <c r="E255" s="185"/>
      <c r="F255" s="150">
        <f aca="true" t="shared" si="9" ref="F255:F260">IF(D255="Quote Rate Only",0,E255*D255)</f>
        <v>0</v>
      </c>
      <c r="G255" s="186"/>
      <c r="H255" s="186"/>
    </row>
    <row r="256" spans="1:8" s="165" customFormat="1" ht="15">
      <c r="A256" s="193"/>
      <c r="B256" s="215" t="s">
        <v>916</v>
      </c>
      <c r="C256" s="163"/>
      <c r="D256" s="152"/>
      <c r="E256" s="185"/>
      <c r="F256" s="150">
        <f t="shared" si="9"/>
        <v>0</v>
      </c>
      <c r="G256" s="186"/>
      <c r="H256" s="186"/>
    </row>
    <row r="257" spans="1:8" s="213" customFormat="1" ht="45">
      <c r="A257" s="211">
        <v>1</v>
      </c>
      <c r="B257" s="190" t="s">
        <v>917</v>
      </c>
      <c r="C257" s="211" t="s">
        <v>781</v>
      </c>
      <c r="D257" s="212" t="s">
        <v>704</v>
      </c>
      <c r="E257" s="197"/>
      <c r="F257" s="150">
        <f t="shared" si="9"/>
        <v>0</v>
      </c>
      <c r="G257" s="47"/>
      <c r="H257" s="47"/>
    </row>
    <row r="258" spans="1:8" s="213" customFormat="1" ht="15">
      <c r="A258" s="211"/>
      <c r="B258" s="191" t="s">
        <v>918</v>
      </c>
      <c r="C258" s="211"/>
      <c r="D258" s="216"/>
      <c r="E258" s="185"/>
      <c r="F258" s="150">
        <f t="shared" si="9"/>
        <v>0</v>
      </c>
      <c r="G258" s="47"/>
      <c r="H258" s="47"/>
    </row>
    <row r="259" spans="1:8" s="213" customFormat="1" ht="60">
      <c r="A259" s="211"/>
      <c r="B259" s="190" t="s">
        <v>919</v>
      </c>
      <c r="C259" s="211"/>
      <c r="D259" s="216"/>
      <c r="E259" s="185"/>
      <c r="F259" s="150">
        <f t="shared" si="9"/>
        <v>0</v>
      </c>
      <c r="G259" s="47"/>
      <c r="H259" s="47"/>
    </row>
    <row r="260" spans="1:8" s="213" customFormat="1" ht="45">
      <c r="A260" s="211"/>
      <c r="B260" s="190" t="s">
        <v>920</v>
      </c>
      <c r="C260" s="211"/>
      <c r="D260" s="216"/>
      <c r="E260" s="185"/>
      <c r="F260" s="150">
        <f t="shared" si="9"/>
        <v>0</v>
      </c>
      <c r="G260" s="47"/>
      <c r="H260" s="47"/>
    </row>
    <row r="261" spans="1:8" s="213" customFormat="1" ht="15">
      <c r="A261" s="211"/>
      <c r="B261" s="190"/>
      <c r="C261" s="211"/>
      <c r="D261" s="216"/>
      <c r="E261" s="185"/>
      <c r="F261" s="150"/>
      <c r="G261" s="47"/>
      <c r="H261" s="47"/>
    </row>
    <row r="262" spans="1:8" s="213" customFormat="1" ht="120">
      <c r="A262" s="211">
        <v>2</v>
      </c>
      <c r="B262" s="190" t="s">
        <v>921</v>
      </c>
      <c r="C262" s="163" t="s">
        <v>781</v>
      </c>
      <c r="D262" s="199">
        <v>453</v>
      </c>
      <c r="E262" s="185"/>
      <c r="F262" s="150">
        <f aca="true" t="shared" si="10" ref="F262:F268">IF(D262="Quote Rate Only",0,E262*D262)</f>
        <v>0</v>
      </c>
      <c r="G262" s="217"/>
      <c r="H262" s="47"/>
    </row>
    <row r="263" spans="1:8" s="213" customFormat="1" ht="15">
      <c r="A263" s="211"/>
      <c r="B263" s="210"/>
      <c r="C263" s="211"/>
      <c r="D263" s="216"/>
      <c r="E263" s="185"/>
      <c r="F263" s="150">
        <f t="shared" si="10"/>
        <v>0</v>
      </c>
      <c r="G263" s="47"/>
      <c r="H263" s="47"/>
    </row>
    <row r="264" spans="1:8" s="165" customFormat="1" ht="60">
      <c r="A264" s="163">
        <v>3</v>
      </c>
      <c r="B264" s="190" t="s">
        <v>922</v>
      </c>
      <c r="C264" s="163" t="s">
        <v>781</v>
      </c>
      <c r="D264" s="212">
        <v>216</v>
      </c>
      <c r="E264" s="185"/>
      <c r="F264" s="150">
        <f t="shared" si="10"/>
        <v>0</v>
      </c>
      <c r="G264" s="186"/>
      <c r="H264" s="186"/>
    </row>
    <row r="265" spans="1:6" s="138" customFormat="1" ht="15">
      <c r="A265" s="151"/>
      <c r="B265" s="144"/>
      <c r="C265" s="145"/>
      <c r="D265" s="149"/>
      <c r="E265" s="176"/>
      <c r="F265" s="150">
        <f t="shared" si="10"/>
        <v>0</v>
      </c>
    </row>
    <row r="266" spans="1:6" s="165" customFormat="1" ht="165">
      <c r="A266" s="117">
        <v>4</v>
      </c>
      <c r="B266" s="190" t="s">
        <v>1015</v>
      </c>
      <c r="C266" s="163" t="s">
        <v>781</v>
      </c>
      <c r="D266" s="199">
        <v>698</v>
      </c>
      <c r="E266" s="197"/>
      <c r="F266" s="150">
        <f t="shared" si="10"/>
        <v>0</v>
      </c>
    </row>
    <row r="267" spans="1:6" s="138" customFormat="1" ht="15">
      <c r="A267" s="151"/>
      <c r="B267" s="144"/>
      <c r="C267" s="145"/>
      <c r="D267" s="149"/>
      <c r="E267" s="176"/>
      <c r="F267" s="150">
        <f t="shared" si="10"/>
        <v>0</v>
      </c>
    </row>
    <row r="268" spans="1:6" s="165" customFormat="1" ht="180">
      <c r="A268" s="117">
        <v>5</v>
      </c>
      <c r="B268" s="190" t="s">
        <v>923</v>
      </c>
      <c r="C268" s="163" t="s">
        <v>781</v>
      </c>
      <c r="D268" s="199">
        <v>209</v>
      </c>
      <c r="E268" s="197"/>
      <c r="F268" s="150">
        <f t="shared" si="10"/>
        <v>0</v>
      </c>
    </row>
    <row r="269" spans="1:6" s="221" customFormat="1" ht="15">
      <c r="A269" s="218"/>
      <c r="B269" s="210"/>
      <c r="C269" s="219"/>
      <c r="D269" s="219"/>
      <c r="E269" s="220"/>
      <c r="F269" s="150"/>
    </row>
    <row r="270" spans="1:8" s="165" customFormat="1" ht="30">
      <c r="A270" s="222">
        <v>6</v>
      </c>
      <c r="B270" s="190" t="s">
        <v>924</v>
      </c>
      <c r="C270" s="163" t="s">
        <v>536</v>
      </c>
      <c r="D270" s="212">
        <v>283</v>
      </c>
      <c r="E270" s="197"/>
      <c r="F270" s="150">
        <f>IF(D270="Quote Rate Only",0,E270*D270)</f>
        <v>0</v>
      </c>
      <c r="G270" s="186"/>
      <c r="H270" s="186"/>
    </row>
    <row r="271" spans="1:6" s="138" customFormat="1" ht="15">
      <c r="A271" s="151"/>
      <c r="B271" s="144"/>
      <c r="C271" s="145"/>
      <c r="D271" s="149"/>
      <c r="E271" s="176"/>
      <c r="F271" s="150">
        <f>IF(D271="Quote Rate Only",0,E271*D271)</f>
        <v>0</v>
      </c>
    </row>
    <row r="272" spans="1:6" s="206" customFormat="1" ht="15">
      <c r="A272" s="193" t="s">
        <v>925</v>
      </c>
      <c r="B272" s="223" t="s">
        <v>926</v>
      </c>
      <c r="C272" s="163"/>
      <c r="D272" s="205"/>
      <c r="E272" s="153"/>
      <c r="F272" s="150">
        <f>IF(D272="Quote Rate Only",0,E272*D272)</f>
        <v>0</v>
      </c>
    </row>
    <row r="273" spans="1:7" s="165" customFormat="1" ht="45">
      <c r="A273" s="224"/>
      <c r="B273" s="190" t="s">
        <v>927</v>
      </c>
      <c r="C273" s="163"/>
      <c r="D273" s="152"/>
      <c r="E273" s="185"/>
      <c r="F273" s="150">
        <f>IF(D273="Quote Rate Only",0,E273*D273)</f>
        <v>0</v>
      </c>
      <c r="G273" s="186"/>
    </row>
    <row r="274" spans="1:8" s="165" customFormat="1" ht="15">
      <c r="A274" s="224"/>
      <c r="B274" s="190"/>
      <c r="C274" s="163"/>
      <c r="D274" s="152"/>
      <c r="E274" s="185"/>
      <c r="F274" s="150"/>
      <c r="G274" s="186"/>
      <c r="H274" s="186"/>
    </row>
    <row r="275" spans="1:8" s="213" customFormat="1" ht="15">
      <c r="A275" s="211"/>
      <c r="B275" s="225" t="s">
        <v>928</v>
      </c>
      <c r="C275" s="211"/>
      <c r="D275" s="226"/>
      <c r="E275" s="227"/>
      <c r="F275" s="150"/>
      <c r="G275" s="47"/>
      <c r="H275" s="47"/>
    </row>
    <row r="276" spans="1:8" s="165" customFormat="1" ht="150">
      <c r="A276" s="228">
        <v>1</v>
      </c>
      <c r="B276" s="190" t="s">
        <v>929</v>
      </c>
      <c r="C276" s="163" t="s">
        <v>781</v>
      </c>
      <c r="D276" s="152">
        <v>318</v>
      </c>
      <c r="E276" s="185"/>
      <c r="F276" s="150">
        <f>IF(D276="Quote Rate Only",0,E276*D276)</f>
        <v>0</v>
      </c>
      <c r="G276" s="186"/>
      <c r="H276" s="186"/>
    </row>
    <row r="277" spans="1:8" s="165" customFormat="1" ht="15">
      <c r="A277" s="228"/>
      <c r="B277" s="190"/>
      <c r="C277" s="163"/>
      <c r="D277" s="152"/>
      <c r="E277" s="185"/>
      <c r="F277" s="150"/>
      <c r="G277" s="186"/>
      <c r="H277" s="186"/>
    </row>
    <row r="278" spans="1:8" s="213" customFormat="1" ht="75">
      <c r="A278" s="211">
        <v>2</v>
      </c>
      <c r="B278" s="162" t="s">
        <v>1016</v>
      </c>
      <c r="C278" s="211"/>
      <c r="D278" s="216"/>
      <c r="E278" s="229"/>
      <c r="F278" s="150">
        <f aca="true" t="shared" si="11" ref="F278:F292">IF(D278="Quote Rate Only",0,E278*D278)</f>
        <v>0</v>
      </c>
      <c r="G278" s="47"/>
      <c r="H278" s="47"/>
    </row>
    <row r="279" spans="1:8" s="213" customFormat="1" ht="15">
      <c r="A279" s="211"/>
      <c r="B279" s="190" t="s">
        <v>930</v>
      </c>
      <c r="C279" s="211"/>
      <c r="D279" s="216"/>
      <c r="E279" s="229"/>
      <c r="F279" s="150">
        <f t="shared" si="11"/>
        <v>0</v>
      </c>
      <c r="G279" s="47"/>
      <c r="H279" s="47"/>
    </row>
    <row r="280" spans="1:8" s="213" customFormat="1" ht="15">
      <c r="A280" s="211"/>
      <c r="B280" s="190" t="s">
        <v>931</v>
      </c>
      <c r="C280" s="211"/>
      <c r="D280" s="216"/>
      <c r="E280" s="229"/>
      <c r="F280" s="150">
        <f t="shared" si="11"/>
        <v>0</v>
      </c>
      <c r="G280" s="47"/>
      <c r="H280" s="47"/>
    </row>
    <row r="281" spans="1:8" s="213" customFormat="1" ht="15">
      <c r="A281" s="211"/>
      <c r="B281" s="190" t="s">
        <v>932</v>
      </c>
      <c r="C281" s="211"/>
      <c r="D281" s="216"/>
      <c r="E281" s="229"/>
      <c r="F281" s="150">
        <f t="shared" si="11"/>
        <v>0</v>
      </c>
      <c r="G281" s="47"/>
      <c r="H281" s="47"/>
    </row>
    <row r="282" spans="1:8" s="213" customFormat="1" ht="15">
      <c r="A282" s="211"/>
      <c r="B282" s="190" t="s">
        <v>933</v>
      </c>
      <c r="C282" s="211"/>
      <c r="D282" s="216"/>
      <c r="E282" s="229"/>
      <c r="F282" s="150">
        <f t="shared" si="11"/>
        <v>0</v>
      </c>
      <c r="G282" s="47"/>
      <c r="H282" s="47"/>
    </row>
    <row r="283" spans="1:8" s="213" customFormat="1" ht="15">
      <c r="A283" s="211"/>
      <c r="B283" s="190"/>
      <c r="C283" s="163"/>
      <c r="D283" s="216"/>
      <c r="E283" s="229"/>
      <c r="F283" s="150">
        <f t="shared" si="11"/>
        <v>0</v>
      </c>
      <c r="G283" s="47"/>
      <c r="H283" s="47"/>
    </row>
    <row r="284" spans="1:11" s="213" customFormat="1" ht="45">
      <c r="A284" s="211" t="s">
        <v>680</v>
      </c>
      <c r="B284" s="190" t="s">
        <v>934</v>
      </c>
      <c r="C284" s="163" t="s">
        <v>523</v>
      </c>
      <c r="D284" s="230" t="s">
        <v>704</v>
      </c>
      <c r="E284" s="227"/>
      <c r="F284" s="150">
        <f t="shared" si="11"/>
        <v>0</v>
      </c>
      <c r="G284" s="47"/>
      <c r="H284" s="47"/>
      <c r="K284" s="231"/>
    </row>
    <row r="285" spans="1:8" s="213" customFormat="1" ht="45">
      <c r="A285" s="211" t="s">
        <v>683</v>
      </c>
      <c r="B285" s="190" t="s">
        <v>935</v>
      </c>
      <c r="C285" s="163" t="s">
        <v>523</v>
      </c>
      <c r="D285" s="230" t="s">
        <v>704</v>
      </c>
      <c r="E285" s="227"/>
      <c r="F285" s="150">
        <f t="shared" si="11"/>
        <v>0</v>
      </c>
      <c r="G285" s="47"/>
      <c r="H285" s="47"/>
    </row>
    <row r="286" spans="1:8" s="213" customFormat="1" ht="15">
      <c r="A286" s="211"/>
      <c r="B286" s="190"/>
      <c r="C286" s="163"/>
      <c r="D286" s="226"/>
      <c r="E286" s="227"/>
      <c r="F286" s="150">
        <f t="shared" si="11"/>
        <v>0</v>
      </c>
      <c r="G286" s="47"/>
      <c r="H286" s="47"/>
    </row>
    <row r="287" spans="1:8" s="165" customFormat="1" ht="120">
      <c r="A287" s="232">
        <v>3</v>
      </c>
      <c r="B287" s="162" t="s">
        <v>1017</v>
      </c>
      <c r="C287" s="163"/>
      <c r="D287" s="152"/>
      <c r="E287" s="185"/>
      <c r="F287" s="150">
        <f t="shared" si="11"/>
        <v>0</v>
      </c>
      <c r="G287" s="186"/>
      <c r="H287" s="186"/>
    </row>
    <row r="288" spans="1:8" s="165" customFormat="1" ht="45">
      <c r="A288" s="232" t="s">
        <v>680</v>
      </c>
      <c r="B288" s="190" t="s">
        <v>936</v>
      </c>
      <c r="C288" s="163" t="s">
        <v>781</v>
      </c>
      <c r="D288" s="230" t="s">
        <v>704</v>
      </c>
      <c r="E288" s="185"/>
      <c r="F288" s="150">
        <f t="shared" si="11"/>
        <v>0</v>
      </c>
      <c r="G288" s="186"/>
      <c r="H288" s="186"/>
    </row>
    <row r="289" spans="1:8" s="165" customFormat="1" ht="45">
      <c r="A289" s="232" t="s">
        <v>683</v>
      </c>
      <c r="B289" s="190" t="s">
        <v>937</v>
      </c>
      <c r="C289" s="163" t="s">
        <v>781</v>
      </c>
      <c r="D289" s="230" t="s">
        <v>704</v>
      </c>
      <c r="E289" s="185"/>
      <c r="F289" s="150">
        <f t="shared" si="11"/>
        <v>0</v>
      </c>
      <c r="G289" s="186"/>
      <c r="H289" s="186"/>
    </row>
    <row r="290" spans="1:8" s="165" customFormat="1" ht="45">
      <c r="A290" s="232" t="s">
        <v>690</v>
      </c>
      <c r="B290" s="190" t="s">
        <v>938</v>
      </c>
      <c r="C290" s="163" t="s">
        <v>781</v>
      </c>
      <c r="D290" s="230" t="s">
        <v>704</v>
      </c>
      <c r="E290" s="185"/>
      <c r="F290" s="150">
        <f t="shared" si="11"/>
        <v>0</v>
      </c>
      <c r="G290" s="186"/>
      <c r="H290" s="186"/>
    </row>
    <row r="291" spans="1:8" s="213" customFormat="1" ht="15">
      <c r="A291" s="211"/>
      <c r="B291" s="190"/>
      <c r="C291" s="163"/>
      <c r="D291" s="226"/>
      <c r="E291" s="227"/>
      <c r="F291" s="150">
        <f t="shared" si="11"/>
        <v>0</v>
      </c>
      <c r="G291" s="47"/>
      <c r="H291" s="47"/>
    </row>
    <row r="292" spans="1:9" s="165" customFormat="1" ht="165">
      <c r="A292" s="232">
        <v>4</v>
      </c>
      <c r="B292" s="162" t="s">
        <v>1018</v>
      </c>
      <c r="C292" s="163"/>
      <c r="D292" s="152"/>
      <c r="E292" s="185"/>
      <c r="F292" s="150">
        <f t="shared" si="11"/>
        <v>0</v>
      </c>
      <c r="G292" s="186"/>
      <c r="H292" s="186"/>
      <c r="I292" s="233"/>
    </row>
    <row r="293" spans="1:8" s="165" customFormat="1" ht="90">
      <c r="A293" s="232"/>
      <c r="B293" s="162" t="s">
        <v>939</v>
      </c>
      <c r="C293" s="163"/>
      <c r="D293" s="152"/>
      <c r="E293" s="185"/>
      <c r="F293" s="150"/>
      <c r="G293" s="186"/>
      <c r="H293" s="186"/>
    </row>
    <row r="294" spans="1:8" s="165" customFormat="1" ht="15">
      <c r="A294" s="232" t="s">
        <v>680</v>
      </c>
      <c r="B294" s="190" t="s">
        <v>940</v>
      </c>
      <c r="C294" s="163" t="s">
        <v>781</v>
      </c>
      <c r="D294" s="230">
        <v>434</v>
      </c>
      <c r="E294" s="185"/>
      <c r="F294" s="150">
        <f>IF(D294="Quote Rate Only",0,E294*D294)</f>
        <v>0</v>
      </c>
      <c r="G294" s="186"/>
      <c r="H294" s="186"/>
    </row>
    <row r="295" spans="1:8" s="165" customFormat="1" ht="15">
      <c r="A295" s="232" t="s">
        <v>683</v>
      </c>
      <c r="B295" s="190" t="s">
        <v>941</v>
      </c>
      <c r="C295" s="163" t="s">
        <v>781</v>
      </c>
      <c r="D295" s="230">
        <v>61</v>
      </c>
      <c r="E295" s="185"/>
      <c r="F295" s="150">
        <f>IF(D295="Quote Rate Only",0,E295*D295)</f>
        <v>0</v>
      </c>
      <c r="G295" s="186"/>
      <c r="H295" s="186"/>
    </row>
    <row r="296" spans="1:8" s="165" customFormat="1" ht="15">
      <c r="A296" s="232" t="s">
        <v>690</v>
      </c>
      <c r="B296" s="190" t="s">
        <v>942</v>
      </c>
      <c r="C296" s="163" t="s">
        <v>781</v>
      </c>
      <c r="D296" s="230">
        <v>102</v>
      </c>
      <c r="E296" s="185"/>
      <c r="F296" s="150">
        <f>IF(D296="Quote Rate Only",0,E296*D296)</f>
        <v>0</v>
      </c>
      <c r="G296" s="186"/>
      <c r="H296" s="186"/>
    </row>
    <row r="297" spans="1:6" s="234" customFormat="1" ht="15">
      <c r="A297" s="193" t="s">
        <v>692</v>
      </c>
      <c r="B297" s="191" t="s">
        <v>943</v>
      </c>
      <c r="C297" s="163" t="s">
        <v>781</v>
      </c>
      <c r="D297" s="205">
        <v>12</v>
      </c>
      <c r="E297" s="153"/>
      <c r="F297" s="150">
        <f>IF(D297="Quote Rate Only",0,E297*D297)</f>
        <v>0</v>
      </c>
    </row>
    <row r="298" spans="1:6" s="234" customFormat="1" ht="15">
      <c r="A298" s="193"/>
      <c r="B298" s="191"/>
      <c r="C298" s="191"/>
      <c r="D298" s="191"/>
      <c r="E298" s="191"/>
      <c r="F298" s="150"/>
    </row>
    <row r="299" spans="1:8" s="165" customFormat="1" ht="75">
      <c r="A299" s="163">
        <v>5</v>
      </c>
      <c r="B299" s="190" t="s">
        <v>944</v>
      </c>
      <c r="C299" s="163" t="s">
        <v>781</v>
      </c>
      <c r="D299" s="199">
        <v>73</v>
      </c>
      <c r="E299" s="185"/>
      <c r="F299" s="150">
        <f aca="true" t="shared" si="12" ref="F299:F310">IF(D299="Quote Rate Only",0,E299*D299)</f>
        <v>0</v>
      </c>
      <c r="G299" s="186"/>
      <c r="H299" s="186"/>
    </row>
    <row r="300" spans="1:6" s="213" customFormat="1" ht="15">
      <c r="A300" s="235"/>
      <c r="B300" s="236"/>
      <c r="C300" s="237"/>
      <c r="D300" s="235"/>
      <c r="E300" s="235"/>
      <c r="F300" s="150">
        <f t="shared" si="12"/>
        <v>0</v>
      </c>
    </row>
    <row r="301" spans="1:6" s="165" customFormat="1" ht="135">
      <c r="A301" s="232">
        <v>6</v>
      </c>
      <c r="B301" s="190" t="s">
        <v>945</v>
      </c>
      <c r="C301" s="163"/>
      <c r="D301" s="152"/>
      <c r="E301" s="185"/>
      <c r="F301" s="150">
        <f t="shared" si="12"/>
        <v>0</v>
      </c>
    </row>
    <row r="302" spans="1:6" s="165" customFormat="1" ht="45">
      <c r="A302" s="232" t="s">
        <v>680</v>
      </c>
      <c r="B302" s="190" t="s">
        <v>946</v>
      </c>
      <c r="C302" s="163" t="s">
        <v>523</v>
      </c>
      <c r="D302" s="230" t="s">
        <v>704</v>
      </c>
      <c r="E302" s="152"/>
      <c r="F302" s="150">
        <f t="shared" si="12"/>
        <v>0</v>
      </c>
    </row>
    <row r="303" spans="1:8" s="186" customFormat="1" ht="15">
      <c r="A303" s="228"/>
      <c r="B303" s="190"/>
      <c r="C303" s="211"/>
      <c r="D303" s="230"/>
      <c r="E303" s="185"/>
      <c r="F303" s="150">
        <f t="shared" si="12"/>
        <v>0</v>
      </c>
      <c r="H303" s="165"/>
    </row>
    <row r="304" spans="1:8" s="186" customFormat="1" ht="195">
      <c r="A304" s="228">
        <v>7</v>
      </c>
      <c r="B304" s="190" t="s">
        <v>1019</v>
      </c>
      <c r="C304" s="211"/>
      <c r="D304" s="230"/>
      <c r="E304" s="185"/>
      <c r="F304" s="150">
        <f t="shared" si="12"/>
        <v>0</v>
      </c>
      <c r="H304" s="165"/>
    </row>
    <row r="305" spans="1:6" s="186" customFormat="1" ht="15">
      <c r="A305" s="228"/>
      <c r="B305" s="190" t="s">
        <v>947</v>
      </c>
      <c r="C305" s="211"/>
      <c r="D305" s="230"/>
      <c r="E305" s="185"/>
      <c r="F305" s="150">
        <f t="shared" si="12"/>
        <v>0</v>
      </c>
    </row>
    <row r="306" spans="1:6" s="186" customFormat="1" ht="30">
      <c r="A306" s="228"/>
      <c r="B306" s="190" t="s">
        <v>948</v>
      </c>
      <c r="C306" s="211"/>
      <c r="D306" s="230"/>
      <c r="E306" s="185"/>
      <c r="F306" s="150">
        <f t="shared" si="12"/>
        <v>0</v>
      </c>
    </row>
    <row r="307" spans="1:6" s="186" customFormat="1" ht="15">
      <c r="A307" s="228"/>
      <c r="B307" s="190" t="s">
        <v>949</v>
      </c>
      <c r="C307" s="211"/>
      <c r="D307" s="230"/>
      <c r="E307" s="185"/>
      <c r="F307" s="150">
        <f t="shared" si="12"/>
        <v>0</v>
      </c>
    </row>
    <row r="308" spans="1:6" s="186" customFormat="1" ht="15">
      <c r="A308" s="228"/>
      <c r="B308" s="190" t="s">
        <v>950</v>
      </c>
      <c r="C308" s="211"/>
      <c r="D308" s="230"/>
      <c r="E308" s="185"/>
      <c r="F308" s="150">
        <f t="shared" si="12"/>
        <v>0</v>
      </c>
    </row>
    <row r="309" spans="1:11" s="186" customFormat="1" ht="15">
      <c r="A309" s="232" t="s">
        <v>772</v>
      </c>
      <c r="B309" s="190" t="s">
        <v>951</v>
      </c>
      <c r="C309" s="211" t="s">
        <v>781</v>
      </c>
      <c r="D309" s="230">
        <v>95</v>
      </c>
      <c r="E309" s="153"/>
      <c r="F309" s="150">
        <f t="shared" si="12"/>
        <v>0</v>
      </c>
      <c r="K309" s="238"/>
    </row>
    <row r="310" spans="1:11" s="186" customFormat="1" ht="15">
      <c r="A310" s="232" t="s">
        <v>774</v>
      </c>
      <c r="B310" s="190" t="s">
        <v>952</v>
      </c>
      <c r="C310" s="211" t="s">
        <v>781</v>
      </c>
      <c r="D310" s="230">
        <v>43</v>
      </c>
      <c r="E310" s="153"/>
      <c r="F310" s="150">
        <f t="shared" si="12"/>
        <v>0</v>
      </c>
      <c r="K310" s="238"/>
    </row>
    <row r="311" spans="1:11" s="186" customFormat="1" ht="15">
      <c r="A311" s="232"/>
      <c r="B311" s="190"/>
      <c r="C311" s="211"/>
      <c r="D311" s="230"/>
      <c r="E311" s="153"/>
      <c r="F311" s="150"/>
      <c r="K311" s="238"/>
    </row>
    <row r="312" spans="1:11" s="186" customFormat="1" ht="165">
      <c r="A312" s="232">
        <v>8</v>
      </c>
      <c r="B312" s="190" t="s">
        <v>1020</v>
      </c>
      <c r="C312" s="211"/>
      <c r="D312" s="230"/>
      <c r="E312" s="153"/>
      <c r="F312" s="150"/>
      <c r="K312" s="238"/>
    </row>
    <row r="313" spans="1:11" s="186" customFormat="1" ht="60">
      <c r="A313" s="232" t="s">
        <v>772</v>
      </c>
      <c r="B313" s="190" t="s">
        <v>953</v>
      </c>
      <c r="C313" s="211" t="s">
        <v>781</v>
      </c>
      <c r="D313" s="230">
        <v>178</v>
      </c>
      <c r="E313" s="153"/>
      <c r="F313" s="150">
        <f>IF(D313="Quote Rate Only",0,E313*D313)</f>
        <v>0</v>
      </c>
      <c r="K313" s="238"/>
    </row>
    <row r="314" spans="1:11" s="186" customFormat="1" ht="105">
      <c r="A314" s="232" t="s">
        <v>774</v>
      </c>
      <c r="B314" s="190" t="s">
        <v>954</v>
      </c>
      <c r="C314" s="211" t="s">
        <v>536</v>
      </c>
      <c r="D314" s="230">
        <v>435</v>
      </c>
      <c r="E314" s="153"/>
      <c r="F314" s="150">
        <f>IF(D314="Quote Rate Only",0,E314*D314)</f>
        <v>0</v>
      </c>
      <c r="K314" s="238"/>
    </row>
    <row r="315" spans="1:11" s="186" customFormat="1" ht="15">
      <c r="A315" s="232"/>
      <c r="B315" s="190"/>
      <c r="C315" s="211"/>
      <c r="D315" s="230"/>
      <c r="E315" s="153"/>
      <c r="F315" s="150"/>
      <c r="K315" s="238"/>
    </row>
    <row r="316" spans="1:6" s="206" customFormat="1" ht="60">
      <c r="A316" s="163">
        <v>9</v>
      </c>
      <c r="B316" s="190" t="s">
        <v>955</v>
      </c>
      <c r="C316" s="163" t="s">
        <v>781</v>
      </c>
      <c r="D316" s="205">
        <v>1031</v>
      </c>
      <c r="E316" s="153"/>
      <c r="F316" s="150">
        <f>IF(D316="Quote Rate Only",0,E316*D316)</f>
        <v>0</v>
      </c>
    </row>
    <row r="317" spans="1:6" s="206" customFormat="1" ht="15">
      <c r="A317" s="163"/>
      <c r="B317" s="190"/>
      <c r="C317" s="163"/>
      <c r="D317" s="205"/>
      <c r="E317" s="153"/>
      <c r="F317" s="150"/>
    </row>
    <row r="318" spans="1:8" s="165" customFormat="1" ht="15">
      <c r="A318" s="239" t="s">
        <v>956</v>
      </c>
      <c r="B318" s="240" t="s">
        <v>957</v>
      </c>
      <c r="C318" s="211"/>
      <c r="D318" s="216"/>
      <c r="E318" s="241"/>
      <c r="F318" s="150">
        <f>IF(D318="Quote Rate Only",0,E318*D318)</f>
        <v>0</v>
      </c>
      <c r="G318" s="186"/>
      <c r="H318" s="186"/>
    </row>
    <row r="319" spans="1:8" s="165" customFormat="1" ht="15">
      <c r="A319" s="187">
        <v>1</v>
      </c>
      <c r="B319" s="225" t="s">
        <v>958</v>
      </c>
      <c r="C319" s="242"/>
      <c r="D319" s="152"/>
      <c r="E319" s="185"/>
      <c r="F319" s="150">
        <f>IF(D319="Quote Rate Only",0,E319*D319)</f>
        <v>0</v>
      </c>
      <c r="G319" s="186"/>
      <c r="H319" s="186"/>
    </row>
    <row r="320" spans="1:8" s="165" customFormat="1" ht="90">
      <c r="A320" s="232"/>
      <c r="B320" s="190" t="s">
        <v>959</v>
      </c>
      <c r="C320" s="211" t="s">
        <v>781</v>
      </c>
      <c r="D320" s="243">
        <v>128</v>
      </c>
      <c r="E320" s="197"/>
      <c r="F320" s="150">
        <f>IF(D320="Quote Rate Only",0,E320*D320)</f>
        <v>0</v>
      </c>
      <c r="G320" s="244"/>
      <c r="H320" s="186"/>
    </row>
    <row r="321" spans="1:8" s="165" customFormat="1" ht="15">
      <c r="A321" s="232"/>
      <c r="B321" s="190"/>
      <c r="C321" s="242"/>
      <c r="D321" s="152"/>
      <c r="E321" s="197"/>
      <c r="F321" s="150">
        <f>IF(D321="Quote Rate Only",0,E321*D321)</f>
        <v>0</v>
      </c>
      <c r="G321" s="186"/>
      <c r="H321" s="186"/>
    </row>
    <row r="322" spans="1:8" s="165" customFormat="1" ht="180">
      <c r="A322" s="232">
        <v>2</v>
      </c>
      <c r="B322" s="190" t="s">
        <v>1021</v>
      </c>
      <c r="C322" s="242" t="s">
        <v>781</v>
      </c>
      <c r="D322" s="152">
        <v>804</v>
      </c>
      <c r="E322" s="197"/>
      <c r="F322" s="150">
        <f>IF(D322="Quote Rate Only",0,E322*D322)</f>
        <v>0</v>
      </c>
      <c r="G322" s="186"/>
      <c r="H322" s="186"/>
    </row>
    <row r="323" spans="1:8" s="165" customFormat="1" ht="15">
      <c r="A323" s="232"/>
      <c r="B323" s="190"/>
      <c r="C323" s="242"/>
      <c r="D323" s="152"/>
      <c r="E323" s="197"/>
      <c r="F323" s="150"/>
      <c r="G323" s="186"/>
      <c r="H323" s="186"/>
    </row>
    <row r="324" spans="1:8" s="165" customFormat="1" ht="15">
      <c r="A324" s="187">
        <v>3</v>
      </c>
      <c r="B324" s="225" t="s">
        <v>960</v>
      </c>
      <c r="C324" s="163"/>
      <c r="D324" s="152"/>
      <c r="E324" s="197"/>
      <c r="F324" s="150">
        <f aca="true" t="shared" si="13" ref="F324:F355">IF(D324="Quote Rate Only",0,E324*D324)</f>
        <v>0</v>
      </c>
      <c r="G324" s="186"/>
      <c r="H324" s="186"/>
    </row>
    <row r="325" spans="1:8" s="165" customFormat="1" ht="165">
      <c r="A325" s="181"/>
      <c r="B325" s="190" t="s">
        <v>961</v>
      </c>
      <c r="C325" s="211" t="s">
        <v>781</v>
      </c>
      <c r="D325" s="243" t="s">
        <v>704</v>
      </c>
      <c r="E325" s="197"/>
      <c r="F325" s="150">
        <f t="shared" si="13"/>
        <v>0</v>
      </c>
      <c r="G325" s="244"/>
      <c r="H325" s="186"/>
    </row>
    <row r="326" spans="1:6" s="221" customFormat="1" ht="15">
      <c r="A326" s="218"/>
      <c r="B326" s="245"/>
      <c r="C326" s="219"/>
      <c r="D326" s="246"/>
      <c r="E326" s="247"/>
      <c r="F326" s="150">
        <f t="shared" si="13"/>
        <v>0</v>
      </c>
    </row>
    <row r="327" spans="1:6" s="221" customFormat="1" ht="15">
      <c r="A327" s="248" t="s">
        <v>674</v>
      </c>
      <c r="B327" s="249" t="s">
        <v>675</v>
      </c>
      <c r="C327" s="219"/>
      <c r="D327" s="246"/>
      <c r="E327" s="247"/>
      <c r="F327" s="150">
        <f t="shared" si="13"/>
        <v>0</v>
      </c>
    </row>
    <row r="328" spans="1:6" s="221" customFormat="1" ht="15">
      <c r="A328" s="218"/>
      <c r="B328" s="250" t="s">
        <v>676</v>
      </c>
      <c r="C328" s="219"/>
      <c r="D328" s="246"/>
      <c r="E328" s="247"/>
      <c r="F328" s="150">
        <f t="shared" si="13"/>
        <v>0</v>
      </c>
    </row>
    <row r="329" spans="1:6" s="221" customFormat="1" ht="28.5">
      <c r="A329" s="218"/>
      <c r="B329" s="249" t="s">
        <v>677</v>
      </c>
      <c r="C329" s="219"/>
      <c r="D329" s="246"/>
      <c r="E329" s="247"/>
      <c r="F329" s="150">
        <f t="shared" si="13"/>
        <v>0</v>
      </c>
    </row>
    <row r="330" spans="1:6" s="221" customFormat="1" ht="120">
      <c r="A330" s="218">
        <v>1</v>
      </c>
      <c r="B330" s="245" t="s">
        <v>678</v>
      </c>
      <c r="C330" s="219"/>
      <c r="D330" s="246"/>
      <c r="E330" s="247"/>
      <c r="F330" s="150">
        <f t="shared" si="13"/>
        <v>0</v>
      </c>
    </row>
    <row r="331" spans="1:6" s="221" customFormat="1" ht="15">
      <c r="A331" s="218"/>
      <c r="B331" s="249" t="s">
        <v>679</v>
      </c>
      <c r="C331" s="219"/>
      <c r="D331" s="246"/>
      <c r="E331" s="247"/>
      <c r="F331" s="150">
        <f t="shared" si="13"/>
        <v>0</v>
      </c>
    </row>
    <row r="332" spans="1:6" s="221" customFormat="1" ht="15">
      <c r="A332" s="218" t="s">
        <v>680</v>
      </c>
      <c r="B332" s="245" t="s">
        <v>681</v>
      </c>
      <c r="C332" s="219" t="s">
        <v>682</v>
      </c>
      <c r="D332" s="246">
        <v>93</v>
      </c>
      <c r="E332" s="197"/>
      <c r="F332" s="150">
        <f t="shared" si="13"/>
        <v>0</v>
      </c>
    </row>
    <row r="333" spans="1:6" s="221" customFormat="1" ht="15">
      <c r="A333" s="218" t="s">
        <v>683</v>
      </c>
      <c r="B333" s="245" t="s">
        <v>684</v>
      </c>
      <c r="C333" s="219" t="s">
        <v>682</v>
      </c>
      <c r="D333" s="246">
        <v>93</v>
      </c>
      <c r="E333" s="197"/>
      <c r="F333" s="150">
        <f t="shared" si="13"/>
        <v>0</v>
      </c>
    </row>
    <row r="334" spans="1:6" s="221" customFormat="1" ht="15">
      <c r="A334" s="218" t="s">
        <v>685</v>
      </c>
      <c r="B334" s="245" t="s">
        <v>686</v>
      </c>
      <c r="C334" s="219" t="s">
        <v>682</v>
      </c>
      <c r="D334" s="246">
        <v>106</v>
      </c>
      <c r="E334" s="197"/>
      <c r="F334" s="150">
        <f t="shared" si="13"/>
        <v>0</v>
      </c>
    </row>
    <row r="335" spans="1:6" s="221" customFormat="1" ht="15">
      <c r="A335" s="218"/>
      <c r="B335" s="245"/>
      <c r="C335" s="219"/>
      <c r="D335" s="246"/>
      <c r="E335" s="247"/>
      <c r="F335" s="150">
        <f t="shared" si="13"/>
        <v>0</v>
      </c>
    </row>
    <row r="336" spans="1:6" s="221" customFormat="1" ht="90">
      <c r="A336" s="218">
        <v>2</v>
      </c>
      <c r="B336" s="245" t="s">
        <v>687</v>
      </c>
      <c r="C336" s="219"/>
      <c r="D336" s="246"/>
      <c r="E336" s="247"/>
      <c r="F336" s="150">
        <f t="shared" si="13"/>
        <v>0</v>
      </c>
    </row>
    <row r="337" spans="1:6" s="221" customFormat="1" ht="15">
      <c r="A337" s="218"/>
      <c r="B337" s="249" t="s">
        <v>688</v>
      </c>
      <c r="C337" s="219"/>
      <c r="D337" s="246"/>
      <c r="E337" s="247"/>
      <c r="F337" s="150">
        <f t="shared" si="13"/>
        <v>0</v>
      </c>
    </row>
    <row r="338" spans="1:6" s="221" customFormat="1" ht="15">
      <c r="A338" s="218" t="s">
        <v>680</v>
      </c>
      <c r="B338" s="245" t="s">
        <v>686</v>
      </c>
      <c r="C338" s="219" t="s">
        <v>682</v>
      </c>
      <c r="D338" s="246">
        <v>385</v>
      </c>
      <c r="E338" s="197"/>
      <c r="F338" s="150">
        <f t="shared" si="13"/>
        <v>0</v>
      </c>
    </row>
    <row r="339" spans="1:6" s="221" customFormat="1" ht="15">
      <c r="A339" s="218" t="s">
        <v>683</v>
      </c>
      <c r="B339" s="245" t="s">
        <v>689</v>
      </c>
      <c r="C339" s="219" t="s">
        <v>682</v>
      </c>
      <c r="D339" s="246">
        <v>37</v>
      </c>
      <c r="E339" s="197"/>
      <c r="F339" s="150">
        <f t="shared" si="13"/>
        <v>0</v>
      </c>
    </row>
    <row r="340" spans="1:6" s="221" customFormat="1" ht="15">
      <c r="A340" s="218" t="s">
        <v>690</v>
      </c>
      <c r="B340" s="245" t="s">
        <v>691</v>
      </c>
      <c r="C340" s="219" t="s">
        <v>682</v>
      </c>
      <c r="D340" s="246">
        <v>201</v>
      </c>
      <c r="E340" s="197"/>
      <c r="F340" s="150">
        <f t="shared" si="13"/>
        <v>0</v>
      </c>
    </row>
    <row r="341" spans="1:6" s="221" customFormat="1" ht="15">
      <c r="A341" s="218" t="s">
        <v>692</v>
      </c>
      <c r="B341" s="245" t="s">
        <v>693</v>
      </c>
      <c r="C341" s="219" t="s">
        <v>682</v>
      </c>
      <c r="D341" s="246">
        <v>73</v>
      </c>
      <c r="E341" s="197"/>
      <c r="F341" s="150">
        <f t="shared" si="13"/>
        <v>0</v>
      </c>
    </row>
    <row r="342" spans="1:6" s="221" customFormat="1" ht="15">
      <c r="A342" s="218" t="s">
        <v>694</v>
      </c>
      <c r="B342" s="245" t="s">
        <v>695</v>
      </c>
      <c r="C342" s="219" t="s">
        <v>682</v>
      </c>
      <c r="D342" s="246">
        <v>775</v>
      </c>
      <c r="E342" s="197"/>
      <c r="F342" s="150">
        <f t="shared" si="13"/>
        <v>0</v>
      </c>
    </row>
    <row r="343" spans="1:6" s="221" customFormat="1" ht="15">
      <c r="A343" s="218" t="s">
        <v>696</v>
      </c>
      <c r="B343" s="245" t="s">
        <v>697</v>
      </c>
      <c r="C343" s="219" t="s">
        <v>682</v>
      </c>
      <c r="D343" s="246">
        <v>149</v>
      </c>
      <c r="E343" s="197"/>
      <c r="F343" s="150">
        <f t="shared" si="13"/>
        <v>0</v>
      </c>
    </row>
    <row r="344" spans="1:6" s="221" customFormat="1" ht="15">
      <c r="A344" s="218"/>
      <c r="B344" s="245"/>
      <c r="C344" s="219"/>
      <c r="D344" s="246"/>
      <c r="E344" s="247"/>
      <c r="F344" s="150">
        <f t="shared" si="13"/>
        <v>0</v>
      </c>
    </row>
    <row r="345" spans="1:6" s="221" customFormat="1" ht="60">
      <c r="A345" s="218">
        <v>3</v>
      </c>
      <c r="B345" s="251" t="s">
        <v>698</v>
      </c>
      <c r="C345" s="219"/>
      <c r="D345" s="246"/>
      <c r="E345" s="247"/>
      <c r="F345" s="150">
        <f t="shared" si="13"/>
        <v>0</v>
      </c>
    </row>
    <row r="346" spans="1:6" s="221" customFormat="1" ht="15">
      <c r="A346" s="218" t="s">
        <v>680</v>
      </c>
      <c r="B346" s="251" t="s">
        <v>699</v>
      </c>
      <c r="C346" s="219" t="s">
        <v>682</v>
      </c>
      <c r="D346" s="246">
        <v>797</v>
      </c>
      <c r="E346" s="197"/>
      <c r="F346" s="150">
        <f t="shared" si="13"/>
        <v>0</v>
      </c>
    </row>
    <row r="347" spans="1:6" s="221" customFormat="1" ht="15">
      <c r="A347" s="218" t="s">
        <v>683</v>
      </c>
      <c r="B347" s="251" t="s">
        <v>700</v>
      </c>
      <c r="C347" s="219" t="s">
        <v>682</v>
      </c>
      <c r="D347" s="246">
        <v>90</v>
      </c>
      <c r="E347" s="197"/>
      <c r="F347" s="150">
        <f t="shared" si="13"/>
        <v>0</v>
      </c>
    </row>
    <row r="348" spans="1:6" s="221" customFormat="1" ht="15">
      <c r="A348" s="218" t="s">
        <v>690</v>
      </c>
      <c r="B348" s="251" t="s">
        <v>701</v>
      </c>
      <c r="C348" s="219" t="s">
        <v>682</v>
      </c>
      <c r="D348" s="246">
        <v>401</v>
      </c>
      <c r="E348" s="197"/>
      <c r="F348" s="150">
        <f t="shared" si="13"/>
        <v>0</v>
      </c>
    </row>
    <row r="349" spans="1:6" s="221" customFormat="1" ht="15">
      <c r="A349" s="218" t="s">
        <v>692</v>
      </c>
      <c r="B349" s="251" t="s">
        <v>702</v>
      </c>
      <c r="C349" s="219" t="s">
        <v>682</v>
      </c>
      <c r="D349" s="246">
        <v>123</v>
      </c>
      <c r="E349" s="197"/>
      <c r="F349" s="150">
        <f t="shared" si="13"/>
        <v>0</v>
      </c>
    </row>
    <row r="350" spans="1:6" s="221" customFormat="1" ht="45">
      <c r="A350" s="218" t="s">
        <v>694</v>
      </c>
      <c r="B350" s="251" t="s">
        <v>703</v>
      </c>
      <c r="C350" s="219" t="s">
        <v>682</v>
      </c>
      <c r="D350" s="246" t="s">
        <v>704</v>
      </c>
      <c r="E350" s="197"/>
      <c r="F350" s="150">
        <f t="shared" si="13"/>
        <v>0</v>
      </c>
    </row>
    <row r="351" spans="1:6" s="221" customFormat="1" ht="15">
      <c r="A351" s="218" t="s">
        <v>696</v>
      </c>
      <c r="B351" s="251" t="s">
        <v>705</v>
      </c>
      <c r="C351" s="219" t="s">
        <v>682</v>
      </c>
      <c r="D351" s="246">
        <v>106</v>
      </c>
      <c r="E351" s="197"/>
      <c r="F351" s="150">
        <f t="shared" si="13"/>
        <v>0</v>
      </c>
    </row>
    <row r="352" spans="1:6" s="221" customFormat="1" ht="15">
      <c r="A352" s="252" t="s">
        <v>706</v>
      </c>
      <c r="B352" s="245" t="s">
        <v>707</v>
      </c>
      <c r="C352" s="219" t="s">
        <v>708</v>
      </c>
      <c r="D352" s="246">
        <v>2</v>
      </c>
      <c r="E352" s="197"/>
      <c r="F352" s="150">
        <f t="shared" si="13"/>
        <v>0</v>
      </c>
    </row>
    <row r="353" spans="1:6" s="221" customFormat="1" ht="15">
      <c r="A353" s="252" t="s">
        <v>709</v>
      </c>
      <c r="B353" s="245" t="s">
        <v>710</v>
      </c>
      <c r="C353" s="219" t="s">
        <v>708</v>
      </c>
      <c r="D353" s="246">
        <v>2</v>
      </c>
      <c r="E353" s="197"/>
      <c r="F353" s="150">
        <f t="shared" si="13"/>
        <v>0</v>
      </c>
    </row>
    <row r="354" spans="1:6" s="221" customFormat="1" ht="15">
      <c r="A354" s="252" t="s">
        <v>711</v>
      </c>
      <c r="B354" s="245" t="s">
        <v>712</v>
      </c>
      <c r="C354" s="219" t="s">
        <v>708</v>
      </c>
      <c r="D354" s="246">
        <v>10</v>
      </c>
      <c r="E354" s="197"/>
      <c r="F354" s="150">
        <f t="shared" si="13"/>
        <v>0</v>
      </c>
    </row>
    <row r="355" spans="1:6" s="221" customFormat="1" ht="15">
      <c r="A355" s="218"/>
      <c r="B355" s="245"/>
      <c r="C355" s="219"/>
      <c r="D355" s="246"/>
      <c r="E355" s="247"/>
      <c r="F355" s="150">
        <f t="shared" si="13"/>
        <v>0</v>
      </c>
    </row>
    <row r="356" spans="1:6" s="221" customFormat="1" ht="75">
      <c r="A356" s="218">
        <v>4</v>
      </c>
      <c r="B356" s="251" t="s">
        <v>713</v>
      </c>
      <c r="C356" s="219"/>
      <c r="D356" s="246"/>
      <c r="E356" s="247"/>
      <c r="F356" s="150">
        <f aca="true" t="shared" si="14" ref="F356:F381">IF(D356="Quote Rate Only",0,E356*D356)</f>
        <v>0</v>
      </c>
    </row>
    <row r="357" spans="1:6" s="221" customFormat="1" ht="15">
      <c r="A357" s="218" t="s">
        <v>680</v>
      </c>
      <c r="B357" s="253" t="s">
        <v>697</v>
      </c>
      <c r="C357" s="219" t="s">
        <v>708</v>
      </c>
      <c r="D357" s="246">
        <v>113</v>
      </c>
      <c r="E357" s="197"/>
      <c r="F357" s="150">
        <f t="shared" si="14"/>
        <v>0</v>
      </c>
    </row>
    <row r="358" spans="1:6" s="221" customFormat="1" ht="45">
      <c r="A358" s="218" t="s">
        <v>683</v>
      </c>
      <c r="B358" s="253" t="s">
        <v>695</v>
      </c>
      <c r="C358" s="219" t="s">
        <v>708</v>
      </c>
      <c r="D358" s="246" t="s">
        <v>704</v>
      </c>
      <c r="E358" s="197"/>
      <c r="F358" s="150">
        <f t="shared" si="14"/>
        <v>0</v>
      </c>
    </row>
    <row r="359" spans="1:6" s="221" customFormat="1" ht="15">
      <c r="A359" s="218" t="s">
        <v>690</v>
      </c>
      <c r="B359" s="253" t="s">
        <v>714</v>
      </c>
      <c r="C359" s="219" t="s">
        <v>708</v>
      </c>
      <c r="D359" s="246">
        <v>4</v>
      </c>
      <c r="E359" s="197"/>
      <c r="F359" s="150">
        <f t="shared" si="14"/>
        <v>0</v>
      </c>
    </row>
    <row r="360" spans="1:6" s="221" customFormat="1" ht="15">
      <c r="A360" s="218" t="s">
        <v>692</v>
      </c>
      <c r="B360" s="253" t="s">
        <v>691</v>
      </c>
      <c r="C360" s="219" t="s">
        <v>708</v>
      </c>
      <c r="D360" s="246">
        <v>4</v>
      </c>
      <c r="E360" s="197"/>
      <c r="F360" s="150">
        <f t="shared" si="14"/>
        <v>0</v>
      </c>
    </row>
    <row r="361" spans="1:6" s="221" customFormat="1" ht="45">
      <c r="A361" s="218" t="s">
        <v>694</v>
      </c>
      <c r="B361" s="253" t="s">
        <v>689</v>
      </c>
      <c r="C361" s="219" t="s">
        <v>708</v>
      </c>
      <c r="D361" s="246" t="s">
        <v>704</v>
      </c>
      <c r="E361" s="197"/>
      <c r="F361" s="150">
        <f t="shared" si="14"/>
        <v>0</v>
      </c>
    </row>
    <row r="362" spans="1:6" s="221" customFormat="1" ht="45">
      <c r="A362" s="218" t="s">
        <v>696</v>
      </c>
      <c r="B362" s="253" t="s">
        <v>686</v>
      </c>
      <c r="C362" s="219" t="s">
        <v>708</v>
      </c>
      <c r="D362" s="246" t="s">
        <v>704</v>
      </c>
      <c r="E362" s="197"/>
      <c r="F362" s="150">
        <f t="shared" si="14"/>
        <v>0</v>
      </c>
    </row>
    <row r="363" spans="1:6" s="221" customFormat="1" ht="15">
      <c r="A363" s="218"/>
      <c r="B363" s="245"/>
      <c r="C363" s="219"/>
      <c r="D363" s="246"/>
      <c r="E363" s="247"/>
      <c r="F363" s="150">
        <f t="shared" si="14"/>
        <v>0</v>
      </c>
    </row>
    <row r="364" spans="1:6" s="221" customFormat="1" ht="30">
      <c r="A364" s="218">
        <v>5</v>
      </c>
      <c r="B364" s="251" t="s">
        <v>715</v>
      </c>
      <c r="C364" s="219"/>
      <c r="D364" s="246"/>
      <c r="E364" s="247"/>
      <c r="F364" s="150">
        <f t="shared" si="14"/>
        <v>0</v>
      </c>
    </row>
    <row r="365" spans="1:6" s="221" customFormat="1" ht="45">
      <c r="A365" s="218" t="s">
        <v>680</v>
      </c>
      <c r="B365" s="251" t="s">
        <v>716</v>
      </c>
      <c r="C365" s="219" t="s">
        <v>708</v>
      </c>
      <c r="D365" s="246" t="s">
        <v>704</v>
      </c>
      <c r="E365" s="197"/>
      <c r="F365" s="150">
        <f t="shared" si="14"/>
        <v>0</v>
      </c>
    </row>
    <row r="366" spans="1:6" s="221" customFormat="1" ht="45">
      <c r="A366" s="218" t="s">
        <v>683</v>
      </c>
      <c r="B366" s="251" t="s">
        <v>717</v>
      </c>
      <c r="C366" s="219" t="s">
        <v>708</v>
      </c>
      <c r="D366" s="246" t="s">
        <v>704</v>
      </c>
      <c r="E366" s="197"/>
      <c r="F366" s="150">
        <f t="shared" si="14"/>
        <v>0</v>
      </c>
    </row>
    <row r="367" spans="1:6" s="221" customFormat="1" ht="45">
      <c r="A367" s="218" t="s">
        <v>690</v>
      </c>
      <c r="B367" s="251" t="s">
        <v>718</v>
      </c>
      <c r="C367" s="219" t="s">
        <v>708</v>
      </c>
      <c r="D367" s="246" t="s">
        <v>704</v>
      </c>
      <c r="E367" s="197"/>
      <c r="F367" s="150">
        <f t="shared" si="14"/>
        <v>0</v>
      </c>
    </row>
    <row r="368" spans="1:6" s="221" customFormat="1" ht="45">
      <c r="A368" s="218" t="s">
        <v>692</v>
      </c>
      <c r="B368" s="251" t="s">
        <v>719</v>
      </c>
      <c r="C368" s="219" t="s">
        <v>708</v>
      </c>
      <c r="D368" s="246" t="s">
        <v>704</v>
      </c>
      <c r="E368" s="197"/>
      <c r="F368" s="150">
        <f t="shared" si="14"/>
        <v>0</v>
      </c>
    </row>
    <row r="369" spans="1:6" s="221" customFormat="1" ht="15">
      <c r="A369" s="248"/>
      <c r="B369" s="245"/>
      <c r="C369" s="219"/>
      <c r="D369" s="246"/>
      <c r="E369" s="247"/>
      <c r="F369" s="150">
        <f t="shared" si="14"/>
        <v>0</v>
      </c>
    </row>
    <row r="370" spans="1:6" s="221" customFormat="1" ht="30">
      <c r="A370" s="218">
        <v>6</v>
      </c>
      <c r="B370" s="251" t="s">
        <v>720</v>
      </c>
      <c r="C370" s="219" t="s">
        <v>708</v>
      </c>
      <c r="D370" s="243">
        <v>2</v>
      </c>
      <c r="E370" s="197"/>
      <c r="F370" s="150">
        <f t="shared" si="14"/>
        <v>0</v>
      </c>
    </row>
    <row r="371" spans="1:6" s="221" customFormat="1" ht="15">
      <c r="A371" s="218"/>
      <c r="B371" s="245"/>
      <c r="C371" s="219"/>
      <c r="D371" s="246"/>
      <c r="E371" s="247"/>
      <c r="F371" s="150">
        <f t="shared" si="14"/>
        <v>0</v>
      </c>
    </row>
    <row r="372" spans="1:6" s="221" customFormat="1" ht="75">
      <c r="A372" s="218">
        <v>7</v>
      </c>
      <c r="B372" s="251" t="s">
        <v>721</v>
      </c>
      <c r="C372" s="219" t="s">
        <v>708</v>
      </c>
      <c r="D372" s="243">
        <v>4</v>
      </c>
      <c r="E372" s="197"/>
      <c r="F372" s="150">
        <f t="shared" si="14"/>
        <v>0</v>
      </c>
    </row>
    <row r="373" spans="1:6" s="221" customFormat="1" ht="15">
      <c r="A373" s="218"/>
      <c r="B373" s="245"/>
      <c r="C373" s="219"/>
      <c r="D373" s="246"/>
      <c r="E373" s="247"/>
      <c r="F373" s="150">
        <f t="shared" si="14"/>
        <v>0</v>
      </c>
    </row>
    <row r="374" spans="1:6" s="221" customFormat="1" ht="75">
      <c r="A374" s="218">
        <v>8</v>
      </c>
      <c r="B374" s="251" t="s">
        <v>722</v>
      </c>
      <c r="C374" s="219" t="s">
        <v>708</v>
      </c>
      <c r="D374" s="243">
        <v>203</v>
      </c>
      <c r="E374" s="197"/>
      <c r="F374" s="150">
        <f t="shared" si="14"/>
        <v>0</v>
      </c>
    </row>
    <row r="375" spans="1:6" s="221" customFormat="1" ht="15">
      <c r="A375" s="218"/>
      <c r="B375" s="245"/>
      <c r="C375" s="219"/>
      <c r="D375" s="246"/>
      <c r="E375" s="247"/>
      <c r="F375" s="150">
        <f t="shared" si="14"/>
        <v>0</v>
      </c>
    </row>
    <row r="376" spans="1:6" s="221" customFormat="1" ht="120">
      <c r="A376" s="218">
        <v>9</v>
      </c>
      <c r="B376" s="251" t="s">
        <v>723</v>
      </c>
      <c r="C376" s="219"/>
      <c r="D376" s="246"/>
      <c r="E376" s="247"/>
      <c r="F376" s="150">
        <f t="shared" si="14"/>
        <v>0</v>
      </c>
    </row>
    <row r="377" spans="1:6" s="221" customFormat="1" ht="15">
      <c r="A377" s="218" t="s">
        <v>680</v>
      </c>
      <c r="B377" s="251" t="s">
        <v>724</v>
      </c>
      <c r="C377" s="219" t="s">
        <v>708</v>
      </c>
      <c r="D377" s="243">
        <v>5</v>
      </c>
      <c r="E377" s="197"/>
      <c r="F377" s="150">
        <f t="shared" si="14"/>
        <v>0</v>
      </c>
    </row>
    <row r="378" spans="1:6" s="221" customFormat="1" ht="15">
      <c r="A378" s="254" t="s">
        <v>683</v>
      </c>
      <c r="B378" s="251" t="s">
        <v>725</v>
      </c>
      <c r="C378" s="219" t="s">
        <v>708</v>
      </c>
      <c r="D378" s="243">
        <v>1</v>
      </c>
      <c r="E378" s="197"/>
      <c r="F378" s="150">
        <f t="shared" si="14"/>
        <v>0</v>
      </c>
    </row>
    <row r="379" spans="1:6" s="221" customFormat="1" ht="15">
      <c r="A379" s="254" t="s">
        <v>690</v>
      </c>
      <c r="B379" s="251" t="s">
        <v>726</v>
      </c>
      <c r="C379" s="219" t="s">
        <v>708</v>
      </c>
      <c r="D379" s="243">
        <v>3</v>
      </c>
      <c r="E379" s="197"/>
      <c r="F379" s="150">
        <f t="shared" si="14"/>
        <v>0</v>
      </c>
    </row>
    <row r="380" spans="1:6" s="221" customFormat="1" ht="15">
      <c r="A380" s="254" t="s">
        <v>692</v>
      </c>
      <c r="B380" s="251" t="s">
        <v>727</v>
      </c>
      <c r="C380" s="219" t="s">
        <v>708</v>
      </c>
      <c r="D380" s="243">
        <v>3</v>
      </c>
      <c r="E380" s="197"/>
      <c r="F380" s="150">
        <f t="shared" si="14"/>
        <v>0</v>
      </c>
    </row>
    <row r="381" spans="1:6" s="221" customFormat="1" ht="15">
      <c r="A381" s="254" t="s">
        <v>694</v>
      </c>
      <c r="B381" s="251" t="s">
        <v>728</v>
      </c>
      <c r="C381" s="219" t="s">
        <v>708</v>
      </c>
      <c r="D381" s="243">
        <v>1</v>
      </c>
      <c r="E381" s="197"/>
      <c r="F381" s="150">
        <f t="shared" si="14"/>
        <v>0</v>
      </c>
    </row>
    <row r="382" spans="1:6" s="221" customFormat="1" ht="15">
      <c r="A382" s="254"/>
      <c r="B382" s="251"/>
      <c r="C382" s="219"/>
      <c r="D382" s="243"/>
      <c r="E382" s="197"/>
      <c r="F382" s="150"/>
    </row>
    <row r="383" spans="1:6" s="183" customFormat="1" ht="60">
      <c r="A383" s="255">
        <v>10</v>
      </c>
      <c r="B383" s="162" t="s">
        <v>729</v>
      </c>
      <c r="C383" s="163"/>
      <c r="D383" s="199"/>
      <c r="E383" s="197"/>
      <c r="F383" s="256">
        <f>IF(D383="Quote Rate Only",0,(D383*E383))</f>
        <v>0</v>
      </c>
    </row>
    <row r="384" spans="1:6" s="183" customFormat="1" ht="45">
      <c r="A384" s="257" t="s">
        <v>680</v>
      </c>
      <c r="B384" s="162" t="s">
        <v>730</v>
      </c>
      <c r="C384" s="163" t="s">
        <v>536</v>
      </c>
      <c r="D384" s="258" t="s">
        <v>704</v>
      </c>
      <c r="E384" s="197"/>
      <c r="F384" s="256">
        <f>IF(D384="Quote Rate Only",0,(D384*E384))</f>
        <v>0</v>
      </c>
    </row>
    <row r="385" spans="1:6" s="183" customFormat="1" ht="15">
      <c r="A385" s="257" t="s">
        <v>683</v>
      </c>
      <c r="B385" s="162" t="s">
        <v>731</v>
      </c>
      <c r="C385" s="163" t="s">
        <v>536</v>
      </c>
      <c r="D385" s="258">
        <v>143</v>
      </c>
      <c r="E385" s="197"/>
      <c r="F385" s="256">
        <f>IF(D385="Quote Rate Only",0,(D385*E385))</f>
        <v>0</v>
      </c>
    </row>
    <row r="386" spans="1:6" s="183" customFormat="1" ht="15">
      <c r="A386" s="257" t="s">
        <v>690</v>
      </c>
      <c r="B386" s="162" t="s">
        <v>732</v>
      </c>
      <c r="C386" s="163" t="s">
        <v>536</v>
      </c>
      <c r="D386" s="258">
        <v>10</v>
      </c>
      <c r="E386" s="220"/>
      <c r="F386" s="256">
        <f>IF(D386="Quote Rate Only",0,(D386*E386))</f>
        <v>0</v>
      </c>
    </row>
    <row r="387" spans="1:6" s="183" customFormat="1" ht="45">
      <c r="A387" s="257" t="s">
        <v>692</v>
      </c>
      <c r="B387" s="162" t="s">
        <v>733</v>
      </c>
      <c r="C387" s="163" t="s">
        <v>536</v>
      </c>
      <c r="D387" s="258" t="s">
        <v>704</v>
      </c>
      <c r="E387" s="220"/>
      <c r="F387" s="256">
        <f>IF(D387="Quote Rate Only",0,(D387*E387))</f>
        <v>0</v>
      </c>
    </row>
    <row r="388" spans="1:6" s="183" customFormat="1" ht="15">
      <c r="A388" s="259"/>
      <c r="B388" s="162"/>
      <c r="C388" s="163"/>
      <c r="D388" s="258"/>
      <c r="E388" s="220"/>
      <c r="F388" s="256"/>
    </row>
    <row r="389" spans="1:6" s="183" customFormat="1" ht="90">
      <c r="A389" s="260">
        <v>11</v>
      </c>
      <c r="B389" s="162" t="s">
        <v>734</v>
      </c>
      <c r="C389" s="163" t="s">
        <v>523</v>
      </c>
      <c r="D389" s="258">
        <v>3</v>
      </c>
      <c r="E389" s="220"/>
      <c r="F389" s="256">
        <f>IF(D389="Quote Rate Only",0,(D389*E389))</f>
        <v>0</v>
      </c>
    </row>
    <row r="390" spans="1:6" s="183" customFormat="1" ht="15">
      <c r="A390" s="259"/>
      <c r="B390" s="162"/>
      <c r="C390" s="163"/>
      <c r="D390" s="258"/>
      <c r="E390" s="220"/>
      <c r="F390" s="256"/>
    </row>
    <row r="391" spans="1:6" s="221" customFormat="1" ht="15">
      <c r="A391" s="218"/>
      <c r="B391" s="250" t="s">
        <v>735</v>
      </c>
      <c r="C391" s="219"/>
      <c r="D391" s="246"/>
      <c r="E391" s="247"/>
      <c r="F391" s="150">
        <f>IF(D391="Quote Rate Only",0,E391*D391)</f>
        <v>0</v>
      </c>
    </row>
    <row r="392" spans="1:6" s="183" customFormat="1" ht="90">
      <c r="A392" s="260">
        <v>12</v>
      </c>
      <c r="B392" s="162" t="s">
        <v>736</v>
      </c>
      <c r="C392" s="163"/>
      <c r="D392" s="258"/>
      <c r="E392" s="220"/>
      <c r="F392" s="256"/>
    </row>
    <row r="393" spans="1:6" s="183" customFormat="1" ht="15">
      <c r="A393" s="257" t="s">
        <v>680</v>
      </c>
      <c r="B393" s="162" t="s">
        <v>730</v>
      </c>
      <c r="C393" s="163" t="s">
        <v>536</v>
      </c>
      <c r="D393" s="258">
        <v>88</v>
      </c>
      <c r="E393" s="197"/>
      <c r="F393" s="256">
        <f>IF(D393="Quote Rate Only",0,(D393*E393))</f>
        <v>0</v>
      </c>
    </row>
    <row r="394" spans="1:6" s="183" customFormat="1" ht="15">
      <c r="A394" s="257" t="s">
        <v>683</v>
      </c>
      <c r="B394" s="162" t="s">
        <v>731</v>
      </c>
      <c r="C394" s="163" t="s">
        <v>536</v>
      </c>
      <c r="D394" s="258">
        <v>55</v>
      </c>
      <c r="E394" s="197"/>
      <c r="F394" s="256">
        <f>IF(D394="Quote Rate Only",0,(D394*E394))</f>
        <v>0</v>
      </c>
    </row>
    <row r="395" spans="1:6" s="221" customFormat="1" ht="45">
      <c r="A395" s="218" t="s">
        <v>690</v>
      </c>
      <c r="B395" s="251" t="s">
        <v>737</v>
      </c>
      <c r="C395" s="219" t="s">
        <v>682</v>
      </c>
      <c r="D395" s="246" t="s">
        <v>704</v>
      </c>
      <c r="E395" s="220"/>
      <c r="F395" s="150">
        <f>IF(D395="Quote Rate Only",0,E395*D395)</f>
        <v>0</v>
      </c>
    </row>
    <row r="396" spans="1:6" s="221" customFormat="1" ht="45">
      <c r="A396" s="218" t="s">
        <v>692</v>
      </c>
      <c r="B396" s="251" t="s">
        <v>738</v>
      </c>
      <c r="C396" s="219" t="s">
        <v>682</v>
      </c>
      <c r="D396" s="246" t="s">
        <v>704</v>
      </c>
      <c r="E396" s="220"/>
      <c r="F396" s="150">
        <f>IF(D396="Quote Rate Only",0,E396*D396)</f>
        <v>0</v>
      </c>
    </row>
    <row r="397" spans="1:6" s="221" customFormat="1" ht="45">
      <c r="A397" s="218" t="s">
        <v>694</v>
      </c>
      <c r="B397" s="251" t="s">
        <v>739</v>
      </c>
      <c r="C397" s="219" t="s">
        <v>682</v>
      </c>
      <c r="D397" s="246" t="s">
        <v>704</v>
      </c>
      <c r="E397" s="220"/>
      <c r="F397" s="150">
        <f>IF(D397="Quote Rate Only",0,E397*D397)</f>
        <v>0</v>
      </c>
    </row>
    <row r="398" spans="1:6" s="221" customFormat="1" ht="45">
      <c r="A398" s="218" t="s">
        <v>696</v>
      </c>
      <c r="B398" s="251" t="s">
        <v>740</v>
      </c>
      <c r="C398" s="219" t="s">
        <v>682</v>
      </c>
      <c r="D398" s="246" t="s">
        <v>704</v>
      </c>
      <c r="E398" s="220"/>
      <c r="F398" s="150">
        <f>IF(D398="Quote Rate Only",0,E398*D398)</f>
        <v>0</v>
      </c>
    </row>
    <row r="399" spans="1:6" s="183" customFormat="1" ht="15">
      <c r="A399" s="259"/>
      <c r="B399" s="162"/>
      <c r="C399" s="163"/>
      <c r="D399" s="258"/>
      <c r="E399" s="220"/>
      <c r="F399" s="256"/>
    </row>
    <row r="400" spans="1:6" s="221" customFormat="1" ht="45">
      <c r="A400" s="218">
        <v>13</v>
      </c>
      <c r="B400" s="162" t="s">
        <v>1022</v>
      </c>
      <c r="C400" s="219"/>
      <c r="D400" s="246"/>
      <c r="E400" s="220"/>
      <c r="F400" s="150"/>
    </row>
    <row r="401" spans="1:6" s="221" customFormat="1" ht="15">
      <c r="A401" s="257" t="s">
        <v>680</v>
      </c>
      <c r="B401" s="261" t="s">
        <v>741</v>
      </c>
      <c r="C401" s="219" t="s">
        <v>523</v>
      </c>
      <c r="D401" s="246">
        <v>1</v>
      </c>
      <c r="E401" s="220"/>
      <c r="F401" s="150">
        <f>IF(D401="Quote Rate Only",0,E401*D401)</f>
        <v>0</v>
      </c>
    </row>
    <row r="402" spans="1:6" s="221" customFormat="1" ht="15">
      <c r="A402" s="257" t="s">
        <v>683</v>
      </c>
      <c r="B402" s="261" t="s">
        <v>742</v>
      </c>
      <c r="C402" s="219" t="s">
        <v>523</v>
      </c>
      <c r="D402" s="246">
        <v>5</v>
      </c>
      <c r="E402" s="220"/>
      <c r="F402" s="150">
        <f>IF(D402="Quote Rate Only",0,E402*D402)</f>
        <v>0</v>
      </c>
    </row>
    <row r="403" spans="1:6" s="221" customFormat="1" ht="15">
      <c r="A403" s="218" t="s">
        <v>690</v>
      </c>
      <c r="B403" s="261" t="s">
        <v>743</v>
      </c>
      <c r="C403" s="219" t="s">
        <v>523</v>
      </c>
      <c r="D403" s="246">
        <v>12</v>
      </c>
      <c r="E403" s="220"/>
      <c r="F403" s="150">
        <f>IF(D403="Quote Rate Only",0,E403*D403)</f>
        <v>0</v>
      </c>
    </row>
    <row r="404" spans="1:6" s="221" customFormat="1" ht="15">
      <c r="A404" s="218" t="s">
        <v>692</v>
      </c>
      <c r="B404" s="261" t="s">
        <v>744</v>
      </c>
      <c r="C404" s="219" t="s">
        <v>523</v>
      </c>
      <c r="D404" s="246">
        <v>12</v>
      </c>
      <c r="E404" s="220"/>
      <c r="F404" s="150">
        <f>IF(D404="Quote Rate Only",0,E404*D404)</f>
        <v>0</v>
      </c>
    </row>
    <row r="405" spans="1:6" s="221" customFormat="1" ht="15">
      <c r="A405" s="218"/>
      <c r="B405" s="262"/>
      <c r="C405" s="219"/>
      <c r="D405" s="263"/>
      <c r="E405" s="220"/>
      <c r="F405" s="150"/>
    </row>
    <row r="406" spans="1:6" s="221" customFormat="1" ht="60">
      <c r="A406" s="218">
        <v>14</v>
      </c>
      <c r="B406" s="162" t="s">
        <v>1023</v>
      </c>
      <c r="C406" s="219" t="s">
        <v>523</v>
      </c>
      <c r="D406" s="219">
        <v>64</v>
      </c>
      <c r="E406" s="220"/>
      <c r="F406" s="150">
        <f>IF(D406="Quote Rate Only",0,E406*D406)</f>
        <v>0</v>
      </c>
    </row>
    <row r="407" spans="1:6" s="221" customFormat="1" ht="15">
      <c r="A407" s="218"/>
      <c r="B407" s="210"/>
      <c r="C407" s="219"/>
      <c r="D407" s="263"/>
      <c r="E407" s="220"/>
      <c r="F407" s="150">
        <f>IF(D407="Quote Rate Only",0,E407*D407)</f>
        <v>0</v>
      </c>
    </row>
    <row r="408" spans="1:6" s="221" customFormat="1" ht="30">
      <c r="A408" s="218">
        <v>15</v>
      </c>
      <c r="B408" s="264" t="s">
        <v>745</v>
      </c>
      <c r="C408" s="219"/>
      <c r="D408" s="263"/>
      <c r="E408" s="220"/>
      <c r="F408" s="150"/>
    </row>
    <row r="409" spans="1:6" s="221" customFormat="1" ht="15">
      <c r="A409" s="218" t="s">
        <v>680</v>
      </c>
      <c r="B409" s="210" t="s">
        <v>746</v>
      </c>
      <c r="C409" s="219" t="s">
        <v>523</v>
      </c>
      <c r="D409" s="219">
        <v>6</v>
      </c>
      <c r="E409" s="220"/>
      <c r="F409" s="150">
        <f>IF(D409="Quote Rate Only",0,E409*D409)</f>
        <v>0</v>
      </c>
    </row>
    <row r="410" spans="1:6" s="221" customFormat="1" ht="15">
      <c r="A410" s="218"/>
      <c r="B410" s="210"/>
      <c r="C410" s="219"/>
      <c r="D410" s="263"/>
      <c r="E410" s="220"/>
      <c r="F410" s="150">
        <f>IF(D410="Quote Rate Only",0,E410*D410)</f>
        <v>0</v>
      </c>
    </row>
    <row r="411" spans="1:6" s="221" customFormat="1" ht="30">
      <c r="A411" s="218">
        <v>16</v>
      </c>
      <c r="B411" s="265" t="s">
        <v>747</v>
      </c>
      <c r="C411" s="219"/>
      <c r="D411" s="263"/>
      <c r="E411" s="220"/>
      <c r="F411" s="150"/>
    </row>
    <row r="412" spans="1:6" s="221" customFormat="1" ht="15">
      <c r="A412" s="218" t="s">
        <v>680</v>
      </c>
      <c r="B412" s="210" t="s">
        <v>748</v>
      </c>
      <c r="C412" s="219" t="s">
        <v>523</v>
      </c>
      <c r="D412" s="219">
        <v>92</v>
      </c>
      <c r="E412" s="220"/>
      <c r="F412" s="150">
        <f>IF(D412="Quote Rate Only",0,E412*D412)</f>
        <v>0</v>
      </c>
    </row>
    <row r="413" spans="1:6" s="221" customFormat="1" ht="15">
      <c r="A413" s="218"/>
      <c r="B413" s="262"/>
      <c r="C413" s="219"/>
      <c r="D413" s="263"/>
      <c r="E413" s="220"/>
      <c r="F413" s="150"/>
    </row>
    <row r="414" spans="1:6" s="221" customFormat="1" ht="45">
      <c r="A414" s="218">
        <v>17</v>
      </c>
      <c r="B414" s="162" t="s">
        <v>749</v>
      </c>
      <c r="C414" s="219" t="s">
        <v>523</v>
      </c>
      <c r="D414" s="219">
        <v>4</v>
      </c>
      <c r="E414" s="220"/>
      <c r="F414" s="150">
        <f>IF(D414="Quote Rate Only",0,E414*D414)</f>
        <v>0</v>
      </c>
    </row>
    <row r="415" spans="1:6" s="221" customFormat="1" ht="15">
      <c r="A415" s="218"/>
      <c r="B415" s="262"/>
      <c r="C415" s="219"/>
      <c r="D415" s="263"/>
      <c r="E415" s="220"/>
      <c r="F415" s="150"/>
    </row>
    <row r="416" spans="1:6" s="221" customFormat="1" ht="45">
      <c r="A416" s="218">
        <v>18</v>
      </c>
      <c r="B416" s="162" t="s">
        <v>750</v>
      </c>
      <c r="C416" s="219" t="s">
        <v>523</v>
      </c>
      <c r="D416" s="219">
        <v>2</v>
      </c>
      <c r="E416" s="220"/>
      <c r="F416" s="150">
        <f>IF(D416="Quote Rate Only",0,E416*D416)</f>
        <v>0</v>
      </c>
    </row>
    <row r="417" spans="1:6" s="221" customFormat="1" ht="15">
      <c r="A417" s="218"/>
      <c r="B417" s="210"/>
      <c r="C417" s="219"/>
      <c r="D417" s="263"/>
      <c r="E417" s="220"/>
      <c r="F417" s="150"/>
    </row>
    <row r="418" spans="1:6" s="221" customFormat="1" ht="15">
      <c r="A418" s="248" t="s">
        <v>751</v>
      </c>
      <c r="B418" s="249" t="s">
        <v>752</v>
      </c>
      <c r="C418" s="219"/>
      <c r="D418" s="246"/>
      <c r="E418" s="247"/>
      <c r="F418" s="150">
        <f>IF(D418="Quote Rate Only",0,E418*D418)</f>
        <v>0</v>
      </c>
    </row>
    <row r="419" spans="1:6" s="221" customFormat="1" ht="15">
      <c r="A419" s="248"/>
      <c r="B419" s="249" t="s">
        <v>753</v>
      </c>
      <c r="C419" s="219"/>
      <c r="D419" s="246"/>
      <c r="E419" s="247"/>
      <c r="F419" s="150"/>
    </row>
    <row r="420" spans="1:6" s="221" customFormat="1" ht="150">
      <c r="A420" s="218">
        <v>1</v>
      </c>
      <c r="B420" s="251" t="s">
        <v>1024</v>
      </c>
      <c r="C420" s="219" t="s">
        <v>708</v>
      </c>
      <c r="D420" s="243">
        <v>92</v>
      </c>
      <c r="E420" s="220"/>
      <c r="F420" s="150">
        <f aca="true" t="shared" si="15" ref="F420:F434">IF(D420="Quote Rate Only",0,E420*D420)</f>
        <v>0</v>
      </c>
    </row>
    <row r="421" spans="1:6" s="221" customFormat="1" ht="15">
      <c r="A421" s="218"/>
      <c r="B421" s="251"/>
      <c r="C421" s="219"/>
      <c r="D421" s="246"/>
      <c r="E421" s="247"/>
      <c r="F421" s="150">
        <f t="shared" si="15"/>
        <v>0</v>
      </c>
    </row>
    <row r="422" spans="1:6" s="221" customFormat="1" ht="45">
      <c r="A422" s="218">
        <v>2</v>
      </c>
      <c r="B422" s="251" t="s">
        <v>1025</v>
      </c>
      <c r="C422" s="219" t="s">
        <v>708</v>
      </c>
      <c r="D422" s="243">
        <v>92</v>
      </c>
      <c r="E422" s="220"/>
      <c r="F422" s="150">
        <f t="shared" si="15"/>
        <v>0</v>
      </c>
    </row>
    <row r="423" spans="1:6" s="221" customFormat="1" ht="15">
      <c r="A423" s="218"/>
      <c r="B423" s="251"/>
      <c r="C423" s="219"/>
      <c r="D423" s="246"/>
      <c r="E423" s="247"/>
      <c r="F423" s="150">
        <f t="shared" si="15"/>
        <v>0</v>
      </c>
    </row>
    <row r="424" spans="1:6" s="221" customFormat="1" ht="60">
      <c r="A424" s="218">
        <v>3</v>
      </c>
      <c r="B424" s="251" t="s">
        <v>1026</v>
      </c>
      <c r="C424" s="219" t="s">
        <v>708</v>
      </c>
      <c r="D424" s="243">
        <v>92</v>
      </c>
      <c r="E424" s="220"/>
      <c r="F424" s="150">
        <f t="shared" si="15"/>
        <v>0</v>
      </c>
    </row>
    <row r="425" spans="1:6" s="221" customFormat="1" ht="15">
      <c r="A425" s="218"/>
      <c r="B425" s="251"/>
      <c r="C425" s="219"/>
      <c r="D425" s="246"/>
      <c r="E425" s="247"/>
      <c r="F425" s="150">
        <f t="shared" si="15"/>
        <v>0</v>
      </c>
    </row>
    <row r="426" spans="1:6" s="221" customFormat="1" ht="120">
      <c r="A426" s="218">
        <v>4</v>
      </c>
      <c r="B426" s="251" t="s">
        <v>754</v>
      </c>
      <c r="C426" s="219" t="s">
        <v>708</v>
      </c>
      <c r="D426" s="243" t="s">
        <v>704</v>
      </c>
      <c r="E426" s="220"/>
      <c r="F426" s="150">
        <f t="shared" si="15"/>
        <v>0</v>
      </c>
    </row>
    <row r="427" spans="1:6" s="221" customFormat="1" ht="15">
      <c r="A427" s="218"/>
      <c r="B427" s="251"/>
      <c r="C427" s="219"/>
      <c r="D427" s="246"/>
      <c r="E427" s="247"/>
      <c r="F427" s="150">
        <f t="shared" si="15"/>
        <v>0</v>
      </c>
    </row>
    <row r="428" spans="1:6" s="221" customFormat="1" ht="60">
      <c r="A428" s="218">
        <v>5</v>
      </c>
      <c r="B428" s="251" t="s">
        <v>755</v>
      </c>
      <c r="C428" s="219" t="s">
        <v>708</v>
      </c>
      <c r="D428" s="243" t="s">
        <v>704</v>
      </c>
      <c r="E428" s="220"/>
      <c r="F428" s="150">
        <f t="shared" si="15"/>
        <v>0</v>
      </c>
    </row>
    <row r="429" spans="1:6" s="221" customFormat="1" ht="15">
      <c r="A429" s="218"/>
      <c r="B429" s="251"/>
      <c r="C429" s="219"/>
      <c r="D429" s="246"/>
      <c r="E429" s="247"/>
      <c r="F429" s="150">
        <f t="shared" si="15"/>
        <v>0</v>
      </c>
    </row>
    <row r="430" spans="1:6" s="221" customFormat="1" ht="120">
      <c r="A430" s="218">
        <v>6</v>
      </c>
      <c r="B430" s="251" t="s">
        <v>1027</v>
      </c>
      <c r="C430" s="219" t="s">
        <v>708</v>
      </c>
      <c r="D430" s="243">
        <v>92</v>
      </c>
      <c r="E430" s="220"/>
      <c r="F430" s="150">
        <f t="shared" si="15"/>
        <v>0</v>
      </c>
    </row>
    <row r="431" spans="1:6" s="221" customFormat="1" ht="15">
      <c r="A431" s="218"/>
      <c r="B431" s="251"/>
      <c r="C431" s="219"/>
      <c r="D431" s="246"/>
      <c r="E431" s="247"/>
      <c r="F431" s="150">
        <f t="shared" si="15"/>
        <v>0</v>
      </c>
    </row>
    <row r="432" spans="1:6" s="221" customFormat="1" ht="75">
      <c r="A432" s="218">
        <v>7</v>
      </c>
      <c r="B432" s="251" t="s">
        <v>756</v>
      </c>
      <c r="C432" s="219" t="s">
        <v>708</v>
      </c>
      <c r="D432" s="243">
        <v>92</v>
      </c>
      <c r="E432" s="220"/>
      <c r="F432" s="150">
        <f t="shared" si="15"/>
        <v>0</v>
      </c>
    </row>
    <row r="433" spans="1:6" s="221" customFormat="1" ht="15">
      <c r="A433" s="218"/>
      <c r="B433" s="251"/>
      <c r="C433" s="219"/>
      <c r="D433" s="246"/>
      <c r="E433" s="247"/>
      <c r="F433" s="150">
        <f t="shared" si="15"/>
        <v>0</v>
      </c>
    </row>
    <row r="434" spans="1:6" s="221" customFormat="1" ht="45">
      <c r="A434" s="218">
        <v>8</v>
      </c>
      <c r="B434" s="251" t="s">
        <v>1028</v>
      </c>
      <c r="C434" s="219" t="s">
        <v>708</v>
      </c>
      <c r="D434" s="243">
        <v>92</v>
      </c>
      <c r="E434" s="220"/>
      <c r="F434" s="150">
        <f t="shared" si="15"/>
        <v>0</v>
      </c>
    </row>
    <row r="435" spans="1:6" s="221" customFormat="1" ht="15">
      <c r="A435" s="218"/>
      <c r="B435" s="251"/>
      <c r="C435" s="219"/>
      <c r="D435" s="246"/>
      <c r="E435" s="247"/>
      <c r="F435" s="150">
        <f aca="true" t="shared" si="16" ref="F435:F464">IF(D435="Quote Rate Only",0,E435*D435)</f>
        <v>0</v>
      </c>
    </row>
    <row r="436" spans="1:6" s="221" customFormat="1" ht="60">
      <c r="A436" s="218">
        <v>9</v>
      </c>
      <c r="B436" s="251" t="s">
        <v>757</v>
      </c>
      <c r="C436" s="219" t="s">
        <v>708</v>
      </c>
      <c r="D436" s="243">
        <v>92</v>
      </c>
      <c r="E436" s="220"/>
      <c r="F436" s="150">
        <f t="shared" si="16"/>
        <v>0</v>
      </c>
    </row>
    <row r="437" spans="1:6" s="221" customFormat="1" ht="15">
      <c r="A437" s="218"/>
      <c r="B437" s="251"/>
      <c r="C437" s="219"/>
      <c r="D437" s="246"/>
      <c r="E437" s="247"/>
      <c r="F437" s="150">
        <f t="shared" si="16"/>
        <v>0</v>
      </c>
    </row>
    <row r="438" spans="1:6" s="221" customFormat="1" ht="45">
      <c r="A438" s="218">
        <v>10</v>
      </c>
      <c r="B438" s="251" t="s">
        <v>1029</v>
      </c>
      <c r="C438" s="219" t="s">
        <v>708</v>
      </c>
      <c r="D438" s="243">
        <v>92</v>
      </c>
      <c r="E438" s="220"/>
      <c r="F438" s="150">
        <f t="shared" si="16"/>
        <v>0</v>
      </c>
    </row>
    <row r="439" spans="1:6" s="221" customFormat="1" ht="15">
      <c r="A439" s="218"/>
      <c r="B439" s="251"/>
      <c r="C439" s="219"/>
      <c r="D439" s="246"/>
      <c r="E439" s="247"/>
      <c r="F439" s="150">
        <f t="shared" si="16"/>
        <v>0</v>
      </c>
    </row>
    <row r="440" spans="1:6" s="221" customFormat="1" ht="45">
      <c r="A440" s="218">
        <v>11</v>
      </c>
      <c r="B440" s="251" t="s">
        <v>758</v>
      </c>
      <c r="C440" s="219" t="s">
        <v>708</v>
      </c>
      <c r="D440" s="243">
        <v>92</v>
      </c>
      <c r="E440" s="220"/>
      <c r="F440" s="150">
        <f t="shared" si="16"/>
        <v>0</v>
      </c>
    </row>
    <row r="441" spans="1:6" s="221" customFormat="1" ht="15">
      <c r="A441" s="218"/>
      <c r="B441" s="251"/>
      <c r="C441" s="219"/>
      <c r="D441" s="246"/>
      <c r="E441" s="247"/>
      <c r="F441" s="150">
        <f t="shared" si="16"/>
        <v>0</v>
      </c>
    </row>
    <row r="442" spans="1:6" s="221" customFormat="1" ht="75">
      <c r="A442" s="218">
        <v>12</v>
      </c>
      <c r="B442" s="251" t="s">
        <v>759</v>
      </c>
      <c r="C442" s="219" t="s">
        <v>708</v>
      </c>
      <c r="D442" s="243">
        <v>48</v>
      </c>
      <c r="E442" s="220"/>
      <c r="F442" s="150">
        <f t="shared" si="16"/>
        <v>0</v>
      </c>
    </row>
    <row r="443" spans="1:6" s="221" customFormat="1" ht="15">
      <c r="A443" s="218"/>
      <c r="B443" s="251"/>
      <c r="C443" s="219"/>
      <c r="D443" s="246"/>
      <c r="E443" s="247"/>
      <c r="F443" s="150">
        <f t="shared" si="16"/>
        <v>0</v>
      </c>
    </row>
    <row r="444" spans="1:6" s="221" customFormat="1" ht="15">
      <c r="A444" s="218">
        <v>13</v>
      </c>
      <c r="B444" s="250" t="s">
        <v>760</v>
      </c>
      <c r="C444" s="219"/>
      <c r="D444" s="246"/>
      <c r="E444" s="247"/>
      <c r="F444" s="150">
        <f t="shared" si="16"/>
        <v>0</v>
      </c>
    </row>
    <row r="445" spans="1:6" s="221" customFormat="1" ht="45">
      <c r="A445" s="218"/>
      <c r="B445" s="251" t="s">
        <v>1030</v>
      </c>
      <c r="C445" s="219" t="s">
        <v>708</v>
      </c>
      <c r="D445" s="243">
        <v>90</v>
      </c>
      <c r="E445" s="220"/>
      <c r="F445" s="150">
        <f t="shared" si="16"/>
        <v>0</v>
      </c>
    </row>
    <row r="446" spans="1:6" s="221" customFormat="1" ht="15">
      <c r="A446" s="218"/>
      <c r="B446" s="251" t="s">
        <v>761</v>
      </c>
      <c r="C446" s="219"/>
      <c r="D446" s="246"/>
      <c r="E446" s="247"/>
      <c r="F446" s="150">
        <f t="shared" si="16"/>
        <v>0</v>
      </c>
    </row>
    <row r="447" spans="1:6" s="221" customFormat="1" ht="15">
      <c r="A447" s="218"/>
      <c r="B447" s="251" t="s">
        <v>762</v>
      </c>
      <c r="C447" s="219"/>
      <c r="D447" s="246"/>
      <c r="E447" s="247"/>
      <c r="F447" s="150">
        <f t="shared" si="16"/>
        <v>0</v>
      </c>
    </row>
    <row r="448" spans="1:6" s="221" customFormat="1" ht="15">
      <c r="A448" s="218"/>
      <c r="B448" s="251" t="s">
        <v>763</v>
      </c>
      <c r="C448" s="219"/>
      <c r="D448" s="246"/>
      <c r="E448" s="247"/>
      <c r="F448" s="150">
        <f t="shared" si="16"/>
        <v>0</v>
      </c>
    </row>
    <row r="449" spans="1:6" s="221" customFormat="1" ht="15">
      <c r="A449" s="218"/>
      <c r="B449" s="251" t="s">
        <v>764</v>
      </c>
      <c r="C449" s="219"/>
      <c r="D449" s="246"/>
      <c r="E449" s="247"/>
      <c r="F449" s="150">
        <f t="shared" si="16"/>
        <v>0</v>
      </c>
    </row>
    <row r="450" spans="1:6" s="221" customFormat="1" ht="15">
      <c r="A450" s="218"/>
      <c r="B450" s="251"/>
      <c r="C450" s="219"/>
      <c r="D450" s="246"/>
      <c r="E450" s="247"/>
      <c r="F450" s="150">
        <f t="shared" si="16"/>
        <v>0</v>
      </c>
    </row>
    <row r="451" spans="1:6" s="221" customFormat="1" ht="45">
      <c r="A451" s="218">
        <v>14</v>
      </c>
      <c r="B451" s="251" t="s">
        <v>765</v>
      </c>
      <c r="C451" s="219" t="s">
        <v>708</v>
      </c>
      <c r="D451" s="243">
        <v>1</v>
      </c>
      <c r="E451" s="220"/>
      <c r="F451" s="150">
        <f t="shared" si="16"/>
        <v>0</v>
      </c>
    </row>
    <row r="452" spans="1:6" s="221" customFormat="1" ht="15">
      <c r="A452" s="218"/>
      <c r="B452" s="251"/>
      <c r="C452" s="219"/>
      <c r="D452" s="246"/>
      <c r="E452" s="247"/>
      <c r="F452" s="150">
        <f t="shared" si="16"/>
        <v>0</v>
      </c>
    </row>
    <row r="453" spans="1:6" s="221" customFormat="1" ht="45">
      <c r="A453" s="218">
        <v>15</v>
      </c>
      <c r="B453" s="251" t="s">
        <v>766</v>
      </c>
      <c r="C453" s="219"/>
      <c r="D453" s="246"/>
      <c r="E453" s="247"/>
      <c r="F453" s="150">
        <f t="shared" si="16"/>
        <v>0</v>
      </c>
    </row>
    <row r="454" spans="1:6" s="221" customFormat="1" ht="15">
      <c r="A454" s="218"/>
      <c r="B454" s="251" t="s">
        <v>767</v>
      </c>
      <c r="C454" s="219" t="s">
        <v>708</v>
      </c>
      <c r="D454" s="243">
        <v>1</v>
      </c>
      <c r="E454" s="220"/>
      <c r="F454" s="150">
        <f t="shared" si="16"/>
        <v>0</v>
      </c>
    </row>
    <row r="455" spans="1:6" s="221" customFormat="1" ht="15">
      <c r="A455" s="218"/>
      <c r="B455" s="251" t="s">
        <v>767</v>
      </c>
      <c r="C455" s="219"/>
      <c r="D455" s="246"/>
      <c r="E455" s="247"/>
      <c r="F455" s="150">
        <f t="shared" si="16"/>
        <v>0</v>
      </c>
    </row>
    <row r="456" spans="1:6" s="221" customFormat="1" ht="60">
      <c r="A456" s="218"/>
      <c r="B456" s="251" t="s">
        <v>768</v>
      </c>
      <c r="C456" s="219"/>
      <c r="D456" s="243"/>
      <c r="E456" s="266"/>
      <c r="F456" s="150">
        <f t="shared" si="16"/>
        <v>0</v>
      </c>
    </row>
    <row r="457" spans="1:6" s="221" customFormat="1" ht="15">
      <c r="A457" s="218"/>
      <c r="B457" s="251"/>
      <c r="C457" s="219"/>
      <c r="D457" s="243"/>
      <c r="E457" s="266"/>
      <c r="F457" s="150">
        <f t="shared" si="16"/>
        <v>0</v>
      </c>
    </row>
    <row r="458" spans="1:6" s="221" customFormat="1" ht="45">
      <c r="A458" s="218">
        <v>16</v>
      </c>
      <c r="B458" s="251" t="s">
        <v>1031</v>
      </c>
      <c r="C458" s="219" t="s">
        <v>708</v>
      </c>
      <c r="D458" s="243">
        <v>92</v>
      </c>
      <c r="E458" s="220"/>
      <c r="F458" s="150">
        <f t="shared" si="16"/>
        <v>0</v>
      </c>
    </row>
    <row r="459" spans="1:6" s="221" customFormat="1" ht="15">
      <c r="A459" s="218"/>
      <c r="B459" s="251"/>
      <c r="C459" s="219"/>
      <c r="D459" s="243"/>
      <c r="E459" s="266"/>
      <c r="F459" s="150">
        <f t="shared" si="16"/>
        <v>0</v>
      </c>
    </row>
    <row r="460" spans="1:6" s="221" customFormat="1" ht="45">
      <c r="A460" s="218">
        <v>17</v>
      </c>
      <c r="B460" s="251" t="s">
        <v>769</v>
      </c>
      <c r="C460" s="219" t="s">
        <v>708</v>
      </c>
      <c r="D460" s="243" t="s">
        <v>704</v>
      </c>
      <c r="E460" s="220"/>
      <c r="F460" s="150">
        <f t="shared" si="16"/>
        <v>0</v>
      </c>
    </row>
    <row r="461" spans="1:6" s="221" customFormat="1" ht="15">
      <c r="A461" s="218"/>
      <c r="B461" s="251"/>
      <c r="C461" s="219"/>
      <c r="D461" s="243"/>
      <c r="E461" s="266"/>
      <c r="F461" s="150">
        <f t="shared" si="16"/>
        <v>0</v>
      </c>
    </row>
    <row r="462" spans="1:6" s="221" customFormat="1" ht="30">
      <c r="A462" s="218">
        <v>18</v>
      </c>
      <c r="B462" s="251" t="s">
        <v>770</v>
      </c>
      <c r="C462" s="219" t="s">
        <v>708</v>
      </c>
      <c r="D462" s="243">
        <v>92</v>
      </c>
      <c r="E462" s="220"/>
      <c r="F462" s="150">
        <f t="shared" si="16"/>
        <v>0</v>
      </c>
    </row>
    <row r="463" spans="1:6" s="221" customFormat="1" ht="15">
      <c r="A463" s="218"/>
      <c r="B463" s="251"/>
      <c r="C463" s="219"/>
      <c r="D463" s="243"/>
      <c r="E463" s="266"/>
      <c r="F463" s="150">
        <f t="shared" si="16"/>
        <v>0</v>
      </c>
    </row>
    <row r="464" spans="1:6" s="221" customFormat="1" ht="45">
      <c r="A464" s="218">
        <v>19</v>
      </c>
      <c r="B464" s="251" t="s">
        <v>1032</v>
      </c>
      <c r="C464" s="219" t="s">
        <v>708</v>
      </c>
      <c r="D464" s="243">
        <v>92</v>
      </c>
      <c r="E464" s="220"/>
      <c r="F464" s="150">
        <f t="shared" si="16"/>
        <v>0</v>
      </c>
    </row>
    <row r="465" spans="1:11" s="206" customFormat="1" ht="15">
      <c r="A465" s="193"/>
      <c r="B465" s="191"/>
      <c r="C465" s="163"/>
      <c r="D465" s="205"/>
      <c r="E465" s="153"/>
      <c r="F465" s="267"/>
      <c r="J465" s="268"/>
      <c r="K465" s="269"/>
    </row>
    <row r="466" spans="1:6" s="221" customFormat="1" ht="45">
      <c r="A466" s="218">
        <v>20</v>
      </c>
      <c r="B466" s="251" t="s">
        <v>1033</v>
      </c>
      <c r="C466" s="219" t="s">
        <v>708</v>
      </c>
      <c r="D466" s="243">
        <v>92</v>
      </c>
      <c r="E466" s="220"/>
      <c r="F466" s="150">
        <f>IF(D466="Quote Rate Only",0,E466*D466)</f>
        <v>0</v>
      </c>
    </row>
    <row r="467" spans="1:6" s="221" customFormat="1" ht="15">
      <c r="A467" s="218"/>
      <c r="B467" s="251"/>
      <c r="C467" s="219"/>
      <c r="D467" s="243"/>
      <c r="E467" s="220"/>
      <c r="F467" s="150"/>
    </row>
    <row r="468" spans="1:6" s="221" customFormat="1" ht="30">
      <c r="A468" s="218">
        <v>21</v>
      </c>
      <c r="B468" s="251" t="s">
        <v>771</v>
      </c>
      <c r="C468" s="219"/>
      <c r="D468" s="243"/>
      <c r="E468" s="220"/>
      <c r="F468" s="150"/>
    </row>
    <row r="469" spans="1:6" s="221" customFormat="1" ht="45">
      <c r="A469" s="218" t="s">
        <v>772</v>
      </c>
      <c r="B469" s="251" t="s">
        <v>1034</v>
      </c>
      <c r="C469" s="219" t="s">
        <v>773</v>
      </c>
      <c r="D469" s="243">
        <v>90</v>
      </c>
      <c r="E469" s="220"/>
      <c r="F469" s="150">
        <f>IF(D469="Quote Rate Only",0,E469*D469)</f>
        <v>0</v>
      </c>
    </row>
    <row r="470" spans="1:6" s="221" customFormat="1" ht="45">
      <c r="A470" s="218" t="s">
        <v>774</v>
      </c>
      <c r="B470" s="251" t="s">
        <v>1035</v>
      </c>
      <c r="C470" s="219" t="s">
        <v>773</v>
      </c>
      <c r="D470" s="243">
        <v>90</v>
      </c>
      <c r="E470" s="220"/>
      <c r="F470" s="150">
        <f>IF(D470="Quote Rate Only",0,E470*D470)</f>
        <v>0</v>
      </c>
    </row>
    <row r="471" spans="1:6" s="221" customFormat="1" ht="15">
      <c r="A471" s="218" t="s">
        <v>775</v>
      </c>
      <c r="B471" s="251" t="s">
        <v>1036</v>
      </c>
      <c r="C471" s="219" t="s">
        <v>773</v>
      </c>
      <c r="D471" s="243">
        <v>90</v>
      </c>
      <c r="E471" s="220"/>
      <c r="F471" s="150">
        <f>IF(D471="Quote Rate Only",0,E471*D471)</f>
        <v>0</v>
      </c>
    </row>
    <row r="472" spans="1:6" s="221" customFormat="1" ht="30">
      <c r="A472" s="218" t="s">
        <v>776</v>
      </c>
      <c r="B472" s="251" t="s">
        <v>1037</v>
      </c>
      <c r="C472" s="219" t="s">
        <v>773</v>
      </c>
      <c r="D472" s="243">
        <v>90</v>
      </c>
      <c r="E472" s="220"/>
      <c r="F472" s="150">
        <f>IF(D472="Quote Rate Only",0,E472*D472)</f>
        <v>0</v>
      </c>
    </row>
    <row r="473" spans="1:6" s="221" customFormat="1" ht="30">
      <c r="A473" s="218" t="s">
        <v>777</v>
      </c>
      <c r="B473" s="251" t="s">
        <v>1038</v>
      </c>
      <c r="C473" s="219" t="s">
        <v>773</v>
      </c>
      <c r="D473" s="243">
        <v>90</v>
      </c>
      <c r="E473" s="220"/>
      <c r="F473" s="150">
        <f>IF(D473="Quote Rate Only",0,E473*D473)</f>
        <v>0</v>
      </c>
    </row>
    <row r="474" spans="1:6" s="221" customFormat="1" ht="15">
      <c r="A474" s="218"/>
      <c r="B474" s="251"/>
      <c r="C474" s="219"/>
      <c r="D474" s="243"/>
      <c r="E474" s="220"/>
      <c r="F474" s="150"/>
    </row>
    <row r="475" spans="1:6" s="221" customFormat="1" ht="60">
      <c r="A475" s="218">
        <v>22</v>
      </c>
      <c r="B475" s="251" t="s">
        <v>778</v>
      </c>
      <c r="C475" s="219" t="s">
        <v>773</v>
      </c>
      <c r="D475" s="243">
        <v>92</v>
      </c>
      <c r="E475" s="220"/>
      <c r="F475" s="150">
        <f>IF(D475="Quote Rate Only",0,E475*D475)</f>
        <v>0</v>
      </c>
    </row>
    <row r="476" spans="1:11" s="206" customFormat="1" ht="15">
      <c r="A476" s="193"/>
      <c r="B476" s="191"/>
      <c r="C476" s="163"/>
      <c r="D476" s="205"/>
      <c r="E476" s="153"/>
      <c r="F476" s="267"/>
      <c r="J476" s="268"/>
      <c r="K476" s="269"/>
    </row>
    <row r="477" spans="1:6" s="206" customFormat="1" ht="15">
      <c r="A477" s="193" t="s">
        <v>779</v>
      </c>
      <c r="B477" s="188" t="s">
        <v>780</v>
      </c>
      <c r="C477" s="211"/>
      <c r="D477" s="214"/>
      <c r="E477" s="197"/>
      <c r="F477" s="150">
        <f>IF(D477="Quote Rate Only",0,E477*D477)</f>
        <v>0</v>
      </c>
    </row>
    <row r="478" spans="1:8" s="213" customFormat="1" ht="135">
      <c r="A478" s="187">
        <v>1</v>
      </c>
      <c r="B478" s="270" t="s">
        <v>1039</v>
      </c>
      <c r="C478" s="211" t="s">
        <v>781</v>
      </c>
      <c r="D478" s="212">
        <v>2055</v>
      </c>
      <c r="E478" s="197"/>
      <c r="F478" s="150">
        <f>IF(D478="Quote Rate Only",0,E478*D478)</f>
        <v>0</v>
      </c>
      <c r="G478" s="47"/>
      <c r="H478" s="47"/>
    </row>
    <row r="479" spans="1:8" s="213" customFormat="1" ht="150">
      <c r="A479" s="117"/>
      <c r="B479" s="190" t="s">
        <v>782</v>
      </c>
      <c r="C479" s="212"/>
      <c r="D479" s="235"/>
      <c r="E479" s="197"/>
      <c r="F479" s="150"/>
      <c r="G479" s="47"/>
      <c r="H479" s="47"/>
    </row>
    <row r="480" spans="1:8" s="213" customFormat="1" ht="15">
      <c r="A480" s="117"/>
      <c r="B480" s="190"/>
      <c r="C480" s="212"/>
      <c r="D480" s="235"/>
      <c r="E480" s="197"/>
      <c r="F480" s="150"/>
      <c r="G480" s="47"/>
      <c r="H480" s="47"/>
    </row>
    <row r="481" spans="1:8" s="213" customFormat="1" ht="180">
      <c r="A481" s="117">
        <v>2</v>
      </c>
      <c r="B481" s="190" t="s">
        <v>1040</v>
      </c>
      <c r="C481" s="211" t="s">
        <v>781</v>
      </c>
      <c r="D481" s="212">
        <v>616.5</v>
      </c>
      <c r="E481" s="197"/>
      <c r="F481" s="150">
        <f>IF(D481="Quote Rate Only",0,E481*D481)</f>
        <v>0</v>
      </c>
      <c r="G481" s="47"/>
      <c r="H481" s="47"/>
    </row>
    <row r="482" spans="1:8" s="213" customFormat="1" ht="15">
      <c r="A482" s="117"/>
      <c r="B482" s="190"/>
      <c r="C482" s="212"/>
      <c r="D482" s="235"/>
      <c r="E482" s="197"/>
      <c r="F482" s="150"/>
      <c r="G482" s="47"/>
      <c r="H482" s="47"/>
    </row>
    <row r="483" spans="1:8" s="213" customFormat="1" ht="180">
      <c r="A483" s="117">
        <v>3</v>
      </c>
      <c r="B483" s="190" t="s">
        <v>783</v>
      </c>
      <c r="C483" s="211" t="s">
        <v>781</v>
      </c>
      <c r="D483" s="212">
        <v>299</v>
      </c>
      <c r="E483" s="197"/>
      <c r="F483" s="150">
        <f>IF(D483="Quote Rate Only",0,E483*D483)</f>
        <v>0</v>
      </c>
      <c r="G483" s="47"/>
      <c r="H483" s="47"/>
    </row>
    <row r="484" spans="1:8" s="213" customFormat="1" ht="15">
      <c r="A484" s="117"/>
      <c r="B484" s="190"/>
      <c r="C484" s="211"/>
      <c r="D484" s="212"/>
      <c r="E484" s="197"/>
      <c r="F484" s="150"/>
      <c r="G484" s="47"/>
      <c r="H484" s="47"/>
    </row>
    <row r="485" spans="1:6" s="206" customFormat="1" ht="15">
      <c r="A485" s="389" t="s">
        <v>996</v>
      </c>
      <c r="B485" s="390"/>
      <c r="C485" s="211"/>
      <c r="D485" s="214"/>
      <c r="E485" s="197"/>
      <c r="F485" s="150"/>
    </row>
    <row r="486" spans="1:7" ht="15">
      <c r="A486" s="271" t="s">
        <v>784</v>
      </c>
      <c r="B486" s="272" t="s">
        <v>785</v>
      </c>
      <c r="C486" s="273"/>
      <c r="D486" s="274"/>
      <c r="E486" s="275"/>
      <c r="F486" s="274"/>
      <c r="G486" s="276"/>
    </row>
    <row r="487" spans="1:7" ht="51">
      <c r="A487" s="271"/>
      <c r="B487" s="277" t="s">
        <v>786</v>
      </c>
      <c r="C487" s="273"/>
      <c r="D487" s="278"/>
      <c r="E487" s="279"/>
      <c r="F487" s="278"/>
      <c r="G487" s="280"/>
    </row>
    <row r="488" spans="1:7" s="84" customFormat="1" ht="15">
      <c r="A488" s="271"/>
      <c r="B488" s="277" t="s">
        <v>969</v>
      </c>
      <c r="C488" s="273"/>
      <c r="D488" s="278"/>
      <c r="E488" s="279"/>
      <c r="F488" s="278"/>
      <c r="G488" s="280"/>
    </row>
    <row r="489" spans="1:7" s="84" customFormat="1" ht="114.75">
      <c r="A489" s="281">
        <v>1</v>
      </c>
      <c r="B489" s="277" t="s">
        <v>970</v>
      </c>
      <c r="C489" s="273"/>
      <c r="D489" s="282"/>
      <c r="E489" s="279"/>
      <c r="F489" s="282"/>
      <c r="G489" s="280"/>
    </row>
    <row r="490" spans="1:7" s="84" customFormat="1" ht="15">
      <c r="A490" s="273" t="s">
        <v>680</v>
      </c>
      <c r="B490" s="277" t="s">
        <v>789</v>
      </c>
      <c r="C490" s="273" t="s">
        <v>790</v>
      </c>
      <c r="D490" s="283">
        <v>281</v>
      </c>
      <c r="E490" s="284"/>
      <c r="F490" s="285"/>
      <c r="G490" s="276"/>
    </row>
    <row r="491" spans="1:7" s="84" customFormat="1" ht="15">
      <c r="A491" s="273" t="s">
        <v>683</v>
      </c>
      <c r="B491" s="277" t="s">
        <v>971</v>
      </c>
      <c r="C491" s="273" t="s">
        <v>790</v>
      </c>
      <c r="D491" s="283">
        <v>215</v>
      </c>
      <c r="E491" s="284"/>
      <c r="F491" s="285"/>
      <c r="G491" s="276"/>
    </row>
    <row r="492" spans="1:7" s="84" customFormat="1" ht="15">
      <c r="A492" s="273"/>
      <c r="B492" s="277"/>
      <c r="C492" s="273"/>
      <c r="D492" s="283"/>
      <c r="E492" s="286"/>
      <c r="F492" s="285"/>
      <c r="G492" s="276"/>
    </row>
    <row r="493" spans="1:7" s="84" customFormat="1" ht="15">
      <c r="A493" s="287" t="s">
        <v>792</v>
      </c>
      <c r="B493" s="288" t="s">
        <v>793</v>
      </c>
      <c r="C493" s="273"/>
      <c r="D493" s="285"/>
      <c r="E493" s="286"/>
      <c r="F493" s="285"/>
      <c r="G493" s="276"/>
    </row>
    <row r="494" spans="1:7" s="84" customFormat="1" ht="15">
      <c r="A494" s="287"/>
      <c r="B494" s="288" t="s">
        <v>972</v>
      </c>
      <c r="C494" s="273"/>
      <c r="D494" s="285"/>
      <c r="E494" s="286"/>
      <c r="F494" s="285"/>
      <c r="G494" s="276"/>
    </row>
    <row r="495" spans="1:7" s="84" customFormat="1" ht="63.75">
      <c r="A495" s="281">
        <v>1</v>
      </c>
      <c r="B495" s="289" t="s">
        <v>973</v>
      </c>
      <c r="C495" s="273" t="s">
        <v>790</v>
      </c>
      <c r="D495" s="290">
        <v>29</v>
      </c>
      <c r="E495" s="286"/>
      <c r="F495" s="285"/>
      <c r="G495" s="276"/>
    </row>
    <row r="496" spans="1:7" s="84" customFormat="1" ht="15">
      <c r="A496" s="291"/>
      <c r="B496" s="292"/>
      <c r="C496" s="293"/>
      <c r="D496" s="294"/>
      <c r="E496" s="286"/>
      <c r="F496" s="295"/>
      <c r="G496" s="296"/>
    </row>
    <row r="497" spans="1:7" s="84" customFormat="1" ht="15">
      <c r="A497" s="291" t="s">
        <v>685</v>
      </c>
      <c r="B497" s="297" t="s">
        <v>974</v>
      </c>
      <c r="C497" s="298"/>
      <c r="D497" s="299"/>
      <c r="E497" s="295"/>
      <c r="F497" s="295"/>
      <c r="G497" s="298"/>
    </row>
    <row r="498" spans="1:7" s="84" customFormat="1" ht="153">
      <c r="A498" s="291">
        <v>1</v>
      </c>
      <c r="B498" s="300" t="s">
        <v>798</v>
      </c>
      <c r="C498" s="298"/>
      <c r="D498" s="299"/>
      <c r="E498" s="295"/>
      <c r="F498" s="295"/>
      <c r="G498" s="298"/>
    </row>
    <row r="499" spans="1:7" s="84" customFormat="1" ht="15">
      <c r="A499" s="291" t="s">
        <v>680</v>
      </c>
      <c r="B499" s="300" t="s">
        <v>975</v>
      </c>
      <c r="C499" s="293" t="s">
        <v>790</v>
      </c>
      <c r="D499" s="294">
        <v>15</v>
      </c>
      <c r="E499" s="286"/>
      <c r="F499" s="295"/>
      <c r="G499" s="296"/>
    </row>
    <row r="500" spans="1:7" ht="15">
      <c r="A500" s="291" t="s">
        <v>683</v>
      </c>
      <c r="B500" s="300" t="s">
        <v>976</v>
      </c>
      <c r="C500" s="293"/>
      <c r="D500" s="294"/>
      <c r="E500" s="286"/>
      <c r="F500" s="295"/>
      <c r="G500" s="296"/>
    </row>
    <row r="501" spans="1:7" ht="15">
      <c r="A501" s="290"/>
      <c r="B501" s="301"/>
      <c r="C501" s="293"/>
      <c r="D501" s="294"/>
      <c r="E501" s="286"/>
      <c r="F501" s="295"/>
      <c r="G501" s="296"/>
    </row>
    <row r="502" spans="1:7" ht="15">
      <c r="A502" s="302" t="s">
        <v>796</v>
      </c>
      <c r="B502" s="303" t="s">
        <v>802</v>
      </c>
      <c r="C502" s="304"/>
      <c r="D502" s="305"/>
      <c r="E502" s="306"/>
      <c r="F502" s="305"/>
      <c r="G502" s="307"/>
    </row>
    <row r="503" spans="1:7" ht="45">
      <c r="A503" s="304"/>
      <c r="B503" s="308" t="s">
        <v>803</v>
      </c>
      <c r="C503" s="304"/>
      <c r="D503" s="309"/>
      <c r="E503" s="306"/>
      <c r="F503" s="305"/>
      <c r="G503" s="307"/>
    </row>
    <row r="504" spans="1:7" ht="30">
      <c r="A504" s="304"/>
      <c r="B504" s="308" t="s">
        <v>804</v>
      </c>
      <c r="C504" s="304"/>
      <c r="D504" s="309"/>
      <c r="E504" s="306"/>
      <c r="F504" s="305"/>
      <c r="G504" s="307"/>
    </row>
    <row r="505" spans="1:7" ht="90">
      <c r="A505" s="304"/>
      <c r="B505" s="308" t="s">
        <v>977</v>
      </c>
      <c r="C505" s="304"/>
      <c r="D505" s="309"/>
      <c r="E505" s="306"/>
      <c r="F505" s="305"/>
      <c r="G505" s="307"/>
    </row>
    <row r="506" spans="1:7" ht="75">
      <c r="A506" s="304"/>
      <c r="B506" s="308" t="s">
        <v>806</v>
      </c>
      <c r="C506" s="304"/>
      <c r="D506" s="309"/>
      <c r="E506" s="306"/>
      <c r="F506" s="305"/>
      <c r="G506" s="307"/>
    </row>
    <row r="507" spans="1:7" ht="60">
      <c r="A507" s="304"/>
      <c r="B507" s="308" t="s">
        <v>807</v>
      </c>
      <c r="C507" s="304"/>
      <c r="D507" s="309"/>
      <c r="E507" s="306"/>
      <c r="F507" s="305"/>
      <c r="G507" s="307"/>
    </row>
    <row r="508" spans="1:7" s="84" customFormat="1" ht="30">
      <c r="A508" s="304"/>
      <c r="B508" s="308" t="s">
        <v>808</v>
      </c>
      <c r="C508" s="304"/>
      <c r="D508" s="309"/>
      <c r="E508" s="306"/>
      <c r="F508" s="305"/>
      <c r="G508" s="307"/>
    </row>
    <row r="509" spans="1:7" ht="30">
      <c r="A509" s="304"/>
      <c r="B509" s="308" t="s">
        <v>809</v>
      </c>
      <c r="C509" s="304"/>
      <c r="D509" s="309"/>
      <c r="E509" s="306"/>
      <c r="F509" s="305"/>
      <c r="G509" s="307"/>
    </row>
    <row r="510" spans="1:7" ht="75">
      <c r="A510" s="304"/>
      <c r="B510" s="308" t="s">
        <v>810</v>
      </c>
      <c r="C510" s="304"/>
      <c r="D510" s="309"/>
      <c r="E510" s="306"/>
      <c r="F510" s="305"/>
      <c r="G510" s="307"/>
    </row>
    <row r="511" spans="1:7" ht="30">
      <c r="A511" s="304"/>
      <c r="B511" s="308" t="s">
        <v>811</v>
      </c>
      <c r="C511" s="304"/>
      <c r="D511" s="309"/>
      <c r="E511" s="306"/>
      <c r="F511" s="305"/>
      <c r="G511" s="307"/>
    </row>
    <row r="512" spans="1:7" ht="30">
      <c r="A512" s="304"/>
      <c r="B512" s="308" t="s">
        <v>812</v>
      </c>
      <c r="C512" s="304"/>
      <c r="D512" s="309"/>
      <c r="E512" s="306"/>
      <c r="F512" s="305"/>
      <c r="G512" s="307"/>
    </row>
    <row r="513" spans="1:7" ht="60">
      <c r="A513" s="304"/>
      <c r="B513" s="308" t="s">
        <v>813</v>
      </c>
      <c r="C513" s="304"/>
      <c r="D513" s="309"/>
      <c r="E513" s="306"/>
      <c r="F513" s="305"/>
      <c r="G513" s="307"/>
    </row>
    <row r="514" spans="1:7" s="84" customFormat="1" ht="45">
      <c r="A514" s="304"/>
      <c r="B514" s="308" t="s">
        <v>814</v>
      </c>
      <c r="C514" s="304"/>
      <c r="D514" s="309"/>
      <c r="E514" s="306"/>
      <c r="F514" s="305"/>
      <c r="G514" s="307"/>
    </row>
    <row r="515" spans="1:7" ht="15">
      <c r="A515" s="302"/>
      <c r="B515" s="310" t="s">
        <v>978</v>
      </c>
      <c r="C515" s="304"/>
      <c r="D515" s="305"/>
      <c r="E515" s="306"/>
      <c r="F515" s="305"/>
      <c r="G515" s="307"/>
    </row>
    <row r="516" spans="1:7" ht="15">
      <c r="A516" s="302"/>
      <c r="B516" s="308"/>
      <c r="C516" s="304"/>
      <c r="D516" s="305"/>
      <c r="E516" s="306"/>
      <c r="F516" s="305"/>
      <c r="G516" s="307"/>
    </row>
    <row r="517" spans="1:7" ht="15">
      <c r="A517" s="281" t="s">
        <v>680</v>
      </c>
      <c r="B517" s="311" t="s">
        <v>979</v>
      </c>
      <c r="C517" s="304"/>
      <c r="D517" s="285"/>
      <c r="E517" s="286"/>
      <c r="F517" s="285"/>
      <c r="G517" s="276"/>
    </row>
    <row r="518" spans="1:7" ht="15">
      <c r="A518" s="281"/>
      <c r="B518" s="308" t="s">
        <v>816</v>
      </c>
      <c r="C518" s="304"/>
      <c r="D518" s="285"/>
      <c r="E518" s="286"/>
      <c r="F518" s="285"/>
      <c r="G518" s="276"/>
    </row>
    <row r="519" spans="1:7" ht="15">
      <c r="A519" s="281"/>
      <c r="B519" s="308" t="s">
        <v>817</v>
      </c>
      <c r="C519" s="304"/>
      <c r="D519" s="285"/>
      <c r="E519" s="286"/>
      <c r="F519" s="285"/>
      <c r="G519" s="276"/>
    </row>
    <row r="520" spans="1:7" ht="15">
      <c r="A520" s="281">
        <v>1</v>
      </c>
      <c r="B520" s="308" t="s">
        <v>980</v>
      </c>
      <c r="C520" s="304" t="s">
        <v>790</v>
      </c>
      <c r="D520" s="285">
        <v>21</v>
      </c>
      <c r="E520" s="286"/>
      <c r="F520" s="285"/>
      <c r="G520" s="276"/>
    </row>
    <row r="521" spans="1:7" s="84" customFormat="1" ht="15">
      <c r="A521" s="281">
        <v>2</v>
      </c>
      <c r="B521" s="308" t="s">
        <v>981</v>
      </c>
      <c r="C521" s="304" t="s">
        <v>790</v>
      </c>
      <c r="D521" s="285">
        <v>25</v>
      </c>
      <c r="E521" s="286"/>
      <c r="F521" s="285"/>
      <c r="G521" s="276"/>
    </row>
    <row r="522" spans="1:7" ht="15">
      <c r="A522" s="281">
        <v>3</v>
      </c>
      <c r="B522" s="308" t="s">
        <v>982</v>
      </c>
      <c r="C522" s="304" t="s">
        <v>790</v>
      </c>
      <c r="D522" s="285">
        <v>6</v>
      </c>
      <c r="E522" s="286"/>
      <c r="F522" s="285"/>
      <c r="G522" s="276"/>
    </row>
    <row r="523" spans="1:7" ht="15">
      <c r="A523" s="281"/>
      <c r="B523" s="308"/>
      <c r="C523" s="304"/>
      <c r="D523" s="285"/>
      <c r="E523" s="286"/>
      <c r="F523" s="285"/>
      <c r="G523" s="276"/>
    </row>
    <row r="524" spans="1:7" ht="15">
      <c r="A524" s="281" t="s">
        <v>683</v>
      </c>
      <c r="B524" s="311" t="s">
        <v>983</v>
      </c>
      <c r="C524" s="304"/>
      <c r="D524" s="285"/>
      <c r="E524" s="286"/>
      <c r="F524" s="285"/>
      <c r="G524" s="276"/>
    </row>
    <row r="525" spans="1:7" ht="15">
      <c r="A525" s="281"/>
      <c r="B525" s="308" t="s">
        <v>816</v>
      </c>
      <c r="C525" s="304"/>
      <c r="D525" s="285"/>
      <c r="E525" s="286"/>
      <c r="F525" s="285"/>
      <c r="G525" s="276"/>
    </row>
    <row r="526" spans="1:7" s="84" customFormat="1" ht="15">
      <c r="A526" s="281"/>
      <c r="B526" s="308" t="s">
        <v>817</v>
      </c>
      <c r="C526" s="304"/>
      <c r="D526" s="285"/>
      <c r="E526" s="286"/>
      <c r="F526" s="285"/>
      <c r="G526" s="276"/>
    </row>
    <row r="527" spans="1:7" ht="15">
      <c r="A527" s="281">
        <v>1</v>
      </c>
      <c r="B527" s="308" t="s">
        <v>982</v>
      </c>
      <c r="C527" s="304" t="s">
        <v>790</v>
      </c>
      <c r="D527" s="285">
        <v>6</v>
      </c>
      <c r="E527" s="286"/>
      <c r="F527" s="285"/>
      <c r="G527" s="276"/>
    </row>
    <row r="528" spans="1:7" ht="15">
      <c r="A528" s="281">
        <v>2</v>
      </c>
      <c r="B528" s="308" t="s">
        <v>984</v>
      </c>
      <c r="C528" s="304" t="s">
        <v>790</v>
      </c>
      <c r="D528" s="285">
        <v>2</v>
      </c>
      <c r="E528" s="286"/>
      <c r="F528" s="285"/>
      <c r="G528" s="276"/>
    </row>
    <row r="529" spans="1:7" ht="15">
      <c r="A529" s="281"/>
      <c r="B529" s="308"/>
      <c r="C529" s="304"/>
      <c r="D529" s="285"/>
      <c r="E529" s="286"/>
      <c r="F529" s="285"/>
      <c r="G529" s="276"/>
    </row>
    <row r="530" spans="1:7" ht="15">
      <c r="A530" s="312" t="s">
        <v>801</v>
      </c>
      <c r="B530" s="313" t="s">
        <v>859</v>
      </c>
      <c r="C530" s="304"/>
      <c r="D530" s="285"/>
      <c r="E530" s="286"/>
      <c r="F530" s="285"/>
      <c r="G530" s="276"/>
    </row>
    <row r="531" spans="1:7" ht="178.5">
      <c r="A531" s="281"/>
      <c r="B531" s="301" t="s">
        <v>1041</v>
      </c>
      <c r="C531" s="273" t="s">
        <v>860</v>
      </c>
      <c r="D531" s="285">
        <v>7</v>
      </c>
      <c r="E531" s="286"/>
      <c r="F531" s="285"/>
      <c r="G531" s="276"/>
    </row>
    <row r="532" spans="1:7" ht="15">
      <c r="A532" s="281"/>
      <c r="B532" s="308"/>
      <c r="C532" s="273"/>
      <c r="D532" s="285"/>
      <c r="E532" s="286"/>
      <c r="F532" s="285"/>
      <c r="G532" s="276"/>
    </row>
    <row r="533" spans="1:7" ht="15">
      <c r="A533" s="314" t="s">
        <v>858</v>
      </c>
      <c r="B533" s="303" t="s">
        <v>985</v>
      </c>
      <c r="C533" s="304"/>
      <c r="D533" s="305"/>
      <c r="E533" s="306"/>
      <c r="F533" s="305"/>
      <c r="G533" s="307"/>
    </row>
    <row r="534" spans="1:7" ht="120">
      <c r="A534" s="117">
        <v>1</v>
      </c>
      <c r="B534" s="190" t="s">
        <v>1042</v>
      </c>
      <c r="C534" s="163"/>
      <c r="D534" s="152"/>
      <c r="E534" s="185"/>
      <c r="F534" s="315"/>
      <c r="G534" s="267"/>
    </row>
    <row r="535" spans="1:7" ht="15">
      <c r="A535" s="117" t="s">
        <v>680</v>
      </c>
      <c r="B535" s="316" t="s">
        <v>986</v>
      </c>
      <c r="C535" s="163" t="s">
        <v>790</v>
      </c>
      <c r="D535" s="152">
        <v>0</v>
      </c>
      <c r="E535" s="185"/>
      <c r="F535" s="315"/>
      <c r="G535" s="267"/>
    </row>
    <row r="536" spans="1:7" s="84" customFormat="1" ht="15">
      <c r="A536" s="117" t="s">
        <v>683</v>
      </c>
      <c r="B536" s="316" t="s">
        <v>987</v>
      </c>
      <c r="C536" s="163" t="s">
        <v>790</v>
      </c>
      <c r="D536" s="152">
        <v>13</v>
      </c>
      <c r="E536" s="185"/>
      <c r="F536" s="315"/>
      <c r="G536" s="267"/>
    </row>
    <row r="537" spans="1:7" ht="15.75">
      <c r="A537" s="281"/>
      <c r="B537" s="317"/>
      <c r="C537" s="273"/>
      <c r="D537" s="285"/>
      <c r="E537" s="286"/>
      <c r="F537" s="285"/>
      <c r="G537" s="318"/>
    </row>
    <row r="538" spans="1:7" ht="15">
      <c r="A538" s="193" t="s">
        <v>861</v>
      </c>
      <c r="B538" s="319" t="s">
        <v>881</v>
      </c>
      <c r="C538" s="163"/>
      <c r="D538" s="152"/>
      <c r="E538" s="185"/>
      <c r="F538" s="315"/>
      <c r="G538" s="267"/>
    </row>
    <row r="539" spans="1:7" ht="150">
      <c r="A539" s="117">
        <v>1</v>
      </c>
      <c r="B539" s="320" t="s">
        <v>883</v>
      </c>
      <c r="C539" s="163" t="s">
        <v>781</v>
      </c>
      <c r="D539" s="152">
        <v>219</v>
      </c>
      <c r="E539" s="185"/>
      <c r="F539" s="315"/>
      <c r="G539" s="267"/>
    </row>
    <row r="540" spans="1:7" ht="15.75">
      <c r="A540" s="321"/>
      <c r="B540" s="317"/>
      <c r="C540" s="322"/>
      <c r="D540" s="321"/>
      <c r="E540" s="323"/>
      <c r="F540" s="318"/>
      <c r="G540" s="318"/>
    </row>
    <row r="541" spans="1:7" ht="15">
      <c r="A541" s="192" t="s">
        <v>864</v>
      </c>
      <c r="B541" s="324" t="s">
        <v>887</v>
      </c>
      <c r="C541" s="163"/>
      <c r="D541" s="152"/>
      <c r="E541" s="185"/>
      <c r="F541" s="315"/>
      <c r="G541" s="267"/>
    </row>
    <row r="542" spans="1:7" ht="75">
      <c r="A542" s="117">
        <v>1</v>
      </c>
      <c r="B542" s="325" t="s">
        <v>988</v>
      </c>
      <c r="C542" s="163" t="s">
        <v>781</v>
      </c>
      <c r="D542" s="152">
        <v>219</v>
      </c>
      <c r="E542" s="185"/>
      <c r="F542" s="315"/>
      <c r="G542" s="267"/>
    </row>
    <row r="543" spans="1:7" ht="15">
      <c r="A543" s="163"/>
      <c r="B543" s="190"/>
      <c r="C543" s="211"/>
      <c r="D543" s="326"/>
      <c r="E543" s="327"/>
      <c r="F543" s="150"/>
      <c r="G543" s="267"/>
    </row>
    <row r="544" spans="1:7" s="84" customFormat="1" ht="75">
      <c r="A544" s="117">
        <v>2</v>
      </c>
      <c r="B544" s="190" t="s">
        <v>1043</v>
      </c>
      <c r="C544" s="211" t="s">
        <v>781</v>
      </c>
      <c r="D544" s="328">
        <v>69</v>
      </c>
      <c r="E544" s="327"/>
      <c r="F544" s="150"/>
      <c r="G544" s="267"/>
    </row>
    <row r="545" spans="1:7" ht="15">
      <c r="A545" s="117"/>
      <c r="B545" s="190"/>
      <c r="C545" s="211"/>
      <c r="D545" s="328"/>
      <c r="E545" s="327"/>
      <c r="F545" s="150"/>
      <c r="G545" s="267"/>
    </row>
    <row r="546" spans="1:7" ht="15">
      <c r="A546" s="117">
        <v>3</v>
      </c>
      <c r="B546" s="329" t="s">
        <v>989</v>
      </c>
      <c r="C546" s="163" t="s">
        <v>536</v>
      </c>
      <c r="D546" s="152">
        <v>45</v>
      </c>
      <c r="E546" s="185"/>
      <c r="F546" s="150"/>
      <c r="G546" s="267"/>
    </row>
    <row r="547" spans="1:7" ht="15">
      <c r="A547" s="192"/>
      <c r="B547" s="324"/>
      <c r="C547" s="163"/>
      <c r="D547" s="152"/>
      <c r="E547" s="185"/>
      <c r="F547" s="150"/>
      <c r="G547" s="267"/>
    </row>
    <row r="548" spans="1:7" ht="15">
      <c r="A548" s="192" t="s">
        <v>872</v>
      </c>
      <c r="B548" s="324" t="s">
        <v>990</v>
      </c>
      <c r="C548" s="163"/>
      <c r="D548" s="152"/>
      <c r="E548" s="185"/>
      <c r="F548" s="315"/>
      <c r="G548" s="267"/>
    </row>
    <row r="549" spans="1:7" ht="165">
      <c r="A549" s="192">
        <v>1</v>
      </c>
      <c r="B549" s="330" t="s">
        <v>991</v>
      </c>
      <c r="C549" s="163" t="s">
        <v>781</v>
      </c>
      <c r="D549" s="152">
        <v>28</v>
      </c>
      <c r="E549" s="185"/>
      <c r="F549" s="315"/>
      <c r="G549" s="267"/>
    </row>
    <row r="550" spans="1:7" ht="15">
      <c r="A550" s="192"/>
      <c r="B550" s="301"/>
      <c r="C550" s="163"/>
      <c r="D550" s="152"/>
      <c r="E550" s="185"/>
      <c r="F550" s="315"/>
      <c r="G550" s="267"/>
    </row>
    <row r="551" spans="1:7" ht="15">
      <c r="A551" s="331" t="s">
        <v>880</v>
      </c>
      <c r="B551" s="332" t="s">
        <v>992</v>
      </c>
      <c r="C551" s="116"/>
      <c r="D551" s="333"/>
      <c r="E551" s="220"/>
      <c r="F551" s="334"/>
      <c r="G551" s="116"/>
    </row>
    <row r="552" spans="1:7" ht="165">
      <c r="A552" s="335"/>
      <c r="B552" s="330" t="s">
        <v>993</v>
      </c>
      <c r="C552" s="116"/>
      <c r="D552" s="333"/>
      <c r="E552" s="220"/>
      <c r="F552" s="334"/>
      <c r="G552" s="116"/>
    </row>
    <row r="553" spans="1:7" ht="135">
      <c r="A553" s="335"/>
      <c r="B553" s="330" t="s">
        <v>994</v>
      </c>
      <c r="C553" s="116"/>
      <c r="D553" s="333"/>
      <c r="E553" s="220"/>
      <c r="F553" s="334"/>
      <c r="G553" s="116"/>
    </row>
    <row r="554" spans="1:7" ht="15">
      <c r="A554" s="335"/>
      <c r="B554" s="330" t="s">
        <v>995</v>
      </c>
      <c r="C554" s="116" t="s">
        <v>523</v>
      </c>
      <c r="D554" s="333">
        <v>2</v>
      </c>
      <c r="E554" s="334"/>
      <c r="F554" s="315"/>
      <c r="G554" s="116"/>
    </row>
    <row r="555" spans="1:6" ht="15">
      <c r="A555" s="3"/>
      <c r="B555" s="8"/>
      <c r="C555" s="9"/>
      <c r="D555" s="9"/>
      <c r="E555" s="9"/>
      <c r="F555" s="9"/>
    </row>
    <row r="556" spans="1:6" ht="18.75">
      <c r="A556" s="384" t="s">
        <v>117</v>
      </c>
      <c r="B556" s="384"/>
      <c r="C556" s="384"/>
      <c r="D556" s="384"/>
      <c r="E556" s="384"/>
      <c r="F556" s="384"/>
    </row>
    <row r="557" spans="1:7" ht="18.75">
      <c r="A557" s="88"/>
      <c r="B557" s="104" t="s">
        <v>389</v>
      </c>
      <c r="C557" s="90"/>
      <c r="D557" s="90"/>
      <c r="E557" s="90"/>
      <c r="F557" s="90"/>
      <c r="G557" s="84"/>
    </row>
    <row r="558" spans="1:7" ht="195">
      <c r="A558" s="88">
        <v>1</v>
      </c>
      <c r="B558" s="36" t="s">
        <v>505</v>
      </c>
      <c r="C558" s="113" t="s">
        <v>510</v>
      </c>
      <c r="D558" s="90">
        <v>1</v>
      </c>
      <c r="E558" s="113"/>
      <c r="F558" s="113"/>
      <c r="G558" s="84"/>
    </row>
    <row r="559" spans="1:7" ht="45">
      <c r="A559" s="88">
        <f>A558+1</f>
        <v>2</v>
      </c>
      <c r="B559" s="36" t="s">
        <v>360</v>
      </c>
      <c r="C559" s="113" t="s">
        <v>510</v>
      </c>
      <c r="D559" s="90">
        <v>1</v>
      </c>
      <c r="E559" s="113"/>
      <c r="F559" s="113"/>
      <c r="G559" s="84"/>
    </row>
    <row r="560" spans="1:7" ht="30">
      <c r="A560" s="88">
        <f aca="true" t="shared" si="17" ref="A560:A565">A559+1</f>
        <v>3</v>
      </c>
      <c r="B560" s="36" t="s">
        <v>184</v>
      </c>
      <c r="C560" s="113" t="s">
        <v>528</v>
      </c>
      <c r="D560" s="90">
        <v>19.799999999999997</v>
      </c>
      <c r="E560" s="113"/>
      <c r="F560" s="113"/>
      <c r="G560" s="84"/>
    </row>
    <row r="561" spans="1:7" ht="30">
      <c r="A561" s="88">
        <f t="shared" si="17"/>
        <v>4</v>
      </c>
      <c r="B561" s="36" t="s">
        <v>363</v>
      </c>
      <c r="C561" s="113" t="s">
        <v>518</v>
      </c>
      <c r="D561" s="90">
        <v>70</v>
      </c>
      <c r="E561" s="113"/>
      <c r="F561" s="113"/>
      <c r="G561" s="84"/>
    </row>
    <row r="562" spans="1:7" ht="30">
      <c r="A562" s="88">
        <f t="shared" si="17"/>
        <v>5</v>
      </c>
      <c r="B562" s="36" t="s">
        <v>364</v>
      </c>
      <c r="C562" s="113" t="s">
        <v>518</v>
      </c>
      <c r="D562" s="90">
        <v>70</v>
      </c>
      <c r="E562" s="113"/>
      <c r="F562" s="113"/>
      <c r="G562" s="84"/>
    </row>
    <row r="563" spans="1:7" ht="15">
      <c r="A563" s="88">
        <f t="shared" si="17"/>
        <v>6</v>
      </c>
      <c r="B563" s="36" t="s">
        <v>365</v>
      </c>
      <c r="C563" s="113" t="s">
        <v>526</v>
      </c>
      <c r="D563" s="90">
        <v>1</v>
      </c>
      <c r="E563" s="113"/>
      <c r="F563" s="113"/>
      <c r="G563" s="84"/>
    </row>
    <row r="564" spans="1:7" ht="30">
      <c r="A564" s="88">
        <f t="shared" si="17"/>
        <v>7</v>
      </c>
      <c r="B564" s="36" t="s">
        <v>366</v>
      </c>
      <c r="C564" s="113" t="s">
        <v>529</v>
      </c>
      <c r="D564" s="90">
        <v>1</v>
      </c>
      <c r="E564" s="113"/>
      <c r="F564" s="113"/>
      <c r="G564" s="84"/>
    </row>
    <row r="565" spans="1:7" ht="30">
      <c r="A565" s="88">
        <f t="shared" si="17"/>
        <v>8</v>
      </c>
      <c r="B565" s="36" t="s">
        <v>298</v>
      </c>
      <c r="C565" s="113" t="s">
        <v>518</v>
      </c>
      <c r="D565" s="90">
        <v>40</v>
      </c>
      <c r="E565" s="113"/>
      <c r="F565" s="113"/>
      <c r="G565" s="84"/>
    </row>
    <row r="566" spans="1:6" s="84" customFormat="1" ht="75">
      <c r="A566" s="88">
        <f>A565+1</f>
        <v>9</v>
      </c>
      <c r="B566" s="36" t="s">
        <v>297</v>
      </c>
      <c r="C566" s="113" t="s">
        <v>518</v>
      </c>
      <c r="D566" s="89">
        <v>50</v>
      </c>
      <c r="E566" s="113"/>
      <c r="F566" s="113"/>
    </row>
    <row r="567" spans="1:6" s="84" customFormat="1" ht="45">
      <c r="A567" s="88">
        <f>A566+1</f>
        <v>10</v>
      </c>
      <c r="B567" s="36" t="s">
        <v>111</v>
      </c>
      <c r="C567" s="113" t="s">
        <v>528</v>
      </c>
      <c r="D567" s="89">
        <v>7</v>
      </c>
      <c r="E567" s="113"/>
      <c r="F567" s="113"/>
    </row>
    <row r="568" spans="1:7" ht="18.75">
      <c r="A568" s="88"/>
      <c r="B568" s="104" t="s">
        <v>388</v>
      </c>
      <c r="C568" s="90"/>
      <c r="D568" s="90"/>
      <c r="E568" s="90"/>
      <c r="F568" s="90"/>
      <c r="G568" s="84"/>
    </row>
    <row r="569" spans="1:6" ht="90">
      <c r="A569" s="40">
        <f>A567+1</f>
        <v>11</v>
      </c>
      <c r="B569" s="8" t="s">
        <v>296</v>
      </c>
      <c r="C569" s="5" t="s">
        <v>518</v>
      </c>
      <c r="D569" s="5">
        <v>400</v>
      </c>
      <c r="E569" s="5"/>
      <c r="F569" s="5"/>
    </row>
    <row r="570" spans="1:6" ht="90">
      <c r="A570" s="40">
        <f aca="true" t="shared" si="18" ref="A570:A575">A569+1</f>
        <v>12</v>
      </c>
      <c r="B570" s="8" t="s">
        <v>320</v>
      </c>
      <c r="C570" s="5" t="s">
        <v>518</v>
      </c>
      <c r="D570" s="5">
        <v>99.00000000000001</v>
      </c>
      <c r="E570" s="5"/>
      <c r="F570" s="5"/>
    </row>
    <row r="571" spans="1:6" ht="90">
      <c r="A571" s="40">
        <f t="shared" si="18"/>
        <v>13</v>
      </c>
      <c r="B571" s="8" t="s">
        <v>295</v>
      </c>
      <c r="C571" s="5" t="s">
        <v>518</v>
      </c>
      <c r="D571" s="5">
        <v>660</v>
      </c>
      <c r="E571" s="5"/>
      <c r="F571" s="5"/>
    </row>
    <row r="572" spans="1:7" s="84" customFormat="1" ht="90">
      <c r="A572" s="40">
        <f t="shared" si="18"/>
        <v>14</v>
      </c>
      <c r="B572" s="8" t="s">
        <v>322</v>
      </c>
      <c r="C572" s="5" t="s">
        <v>518</v>
      </c>
      <c r="D572" s="5">
        <v>253.00000000000003</v>
      </c>
      <c r="E572" s="5"/>
      <c r="F572" s="5"/>
      <c r="G572" s="7"/>
    </row>
    <row r="573" spans="1:6" ht="90">
      <c r="A573" s="40">
        <f t="shared" si="18"/>
        <v>15</v>
      </c>
      <c r="B573" s="8" t="s">
        <v>321</v>
      </c>
      <c r="C573" s="5" t="s">
        <v>518</v>
      </c>
      <c r="D573" s="5">
        <v>330</v>
      </c>
      <c r="E573" s="5"/>
      <c r="F573" s="5"/>
    </row>
    <row r="574" spans="1:6" ht="90">
      <c r="A574" s="40">
        <f>A573+1</f>
        <v>16</v>
      </c>
      <c r="B574" s="8" t="s">
        <v>508</v>
      </c>
      <c r="C574" s="5" t="s">
        <v>518</v>
      </c>
      <c r="D574" s="5">
        <v>2046.0000000000002</v>
      </c>
      <c r="E574" s="5"/>
      <c r="F574" s="5"/>
    </row>
    <row r="575" spans="1:6" ht="90">
      <c r="A575" s="40">
        <f t="shared" si="18"/>
        <v>17</v>
      </c>
      <c r="B575" s="8" t="s">
        <v>404</v>
      </c>
      <c r="C575" s="5" t="s">
        <v>518</v>
      </c>
      <c r="D575" s="5">
        <v>165</v>
      </c>
      <c r="E575" s="5"/>
      <c r="F575" s="5"/>
    </row>
    <row r="576" spans="1:6" ht="90">
      <c r="A576" s="40">
        <f>A575+1</f>
        <v>18</v>
      </c>
      <c r="B576" s="8" t="s">
        <v>294</v>
      </c>
      <c r="C576" s="5" t="s">
        <v>518</v>
      </c>
      <c r="D576" s="5">
        <v>440.00000000000006</v>
      </c>
      <c r="E576" s="5"/>
      <c r="F576" s="5"/>
    </row>
    <row r="577" spans="1:7" ht="18.75">
      <c r="A577" s="88"/>
      <c r="B577" s="104" t="s">
        <v>401</v>
      </c>
      <c r="C577" s="90"/>
      <c r="D577" s="90"/>
      <c r="E577" s="90"/>
      <c r="F577" s="90"/>
      <c r="G577" s="84"/>
    </row>
    <row r="578" spans="1:6" ht="30">
      <c r="A578" s="40">
        <f>A576+1</f>
        <v>19</v>
      </c>
      <c r="B578" s="8" t="s">
        <v>293</v>
      </c>
      <c r="C578" s="112" t="s">
        <v>510</v>
      </c>
      <c r="D578" s="9">
        <v>12</v>
      </c>
      <c r="E578" s="112"/>
      <c r="F578" s="112"/>
    </row>
    <row r="579" spans="1:6" ht="30">
      <c r="A579" s="40">
        <f>A578+1</f>
        <v>20</v>
      </c>
      <c r="B579" s="41" t="s">
        <v>292</v>
      </c>
      <c r="C579" s="112" t="s">
        <v>510</v>
      </c>
      <c r="D579" s="9">
        <v>12</v>
      </c>
      <c r="E579" s="112"/>
      <c r="F579" s="112"/>
    </row>
    <row r="580" spans="1:6" ht="45">
      <c r="A580" s="40">
        <f>A579+1</f>
        <v>21</v>
      </c>
      <c r="B580" s="42" t="s">
        <v>291</v>
      </c>
      <c r="C580" s="112" t="s">
        <v>6</v>
      </c>
      <c r="D580" s="5">
        <v>385</v>
      </c>
      <c r="E580" s="112"/>
      <c r="F580" s="112"/>
    </row>
    <row r="581" spans="1:6" ht="45">
      <c r="A581" s="40">
        <f>A580+1</f>
        <v>22</v>
      </c>
      <c r="B581" s="42" t="s">
        <v>290</v>
      </c>
      <c r="C581" s="112" t="s">
        <v>6</v>
      </c>
      <c r="D581" s="5">
        <v>1263.25</v>
      </c>
      <c r="E581" s="112"/>
      <c r="F581" s="112"/>
    </row>
    <row r="582" spans="1:6" ht="45">
      <c r="A582" s="40">
        <f>A581+1</f>
        <v>23</v>
      </c>
      <c r="B582" s="42" t="s">
        <v>116</v>
      </c>
      <c r="C582" s="112" t="s">
        <v>6</v>
      </c>
      <c r="D582" s="5">
        <v>39.300000000000004</v>
      </c>
      <c r="E582" s="112"/>
      <c r="F582" s="112"/>
    </row>
    <row r="583" spans="1:7" ht="15">
      <c r="A583" s="88"/>
      <c r="B583" s="105" t="s">
        <v>390</v>
      </c>
      <c r="C583" s="110"/>
      <c r="D583" s="90"/>
      <c r="E583" s="110"/>
      <c r="F583" s="110"/>
      <c r="G583" s="84"/>
    </row>
    <row r="584" spans="1:7" s="84" customFormat="1" ht="60">
      <c r="A584" s="40">
        <f>A582+1</f>
        <v>24</v>
      </c>
      <c r="B584" s="42" t="s">
        <v>317</v>
      </c>
      <c r="C584" s="112" t="s">
        <v>523</v>
      </c>
      <c r="D584" s="9">
        <v>5</v>
      </c>
      <c r="E584" s="112"/>
      <c r="F584" s="112"/>
      <c r="G584" s="7"/>
    </row>
    <row r="585" spans="1:6" ht="45">
      <c r="A585" s="40">
        <f>A584+1</f>
        <v>25</v>
      </c>
      <c r="B585" s="42" t="s">
        <v>318</v>
      </c>
      <c r="C585" s="112" t="s">
        <v>524</v>
      </c>
      <c r="D585" s="9">
        <v>91</v>
      </c>
      <c r="E585" s="112"/>
      <c r="F585" s="112"/>
    </row>
    <row r="586" spans="1:6" ht="15">
      <c r="A586" s="40">
        <f>A585+1</f>
        <v>26</v>
      </c>
      <c r="B586" s="42" t="s">
        <v>319</v>
      </c>
      <c r="C586" s="112" t="s">
        <v>523</v>
      </c>
      <c r="D586" s="9">
        <v>91</v>
      </c>
      <c r="E586" s="112"/>
      <c r="F586" s="112"/>
    </row>
    <row r="587" spans="1:6" ht="30">
      <c r="A587" s="40">
        <f>A586+1</f>
        <v>27</v>
      </c>
      <c r="B587" s="42" t="s">
        <v>1044</v>
      </c>
      <c r="C587" s="112" t="s">
        <v>523</v>
      </c>
      <c r="D587" s="9">
        <v>20</v>
      </c>
      <c r="E587" s="112"/>
      <c r="F587" s="112"/>
    </row>
    <row r="588" spans="1:6" ht="76.5">
      <c r="A588" s="40">
        <f>A587+1</f>
        <v>28</v>
      </c>
      <c r="B588" s="42" t="s">
        <v>1045</v>
      </c>
      <c r="C588" s="112" t="s">
        <v>523</v>
      </c>
      <c r="D588" s="9">
        <v>4</v>
      </c>
      <c r="E588" s="112"/>
      <c r="F588" s="112"/>
    </row>
    <row r="589" spans="1:6" ht="30">
      <c r="A589" s="40">
        <f>A588+1</f>
        <v>29</v>
      </c>
      <c r="B589" s="42" t="s">
        <v>1046</v>
      </c>
      <c r="C589" s="112" t="s">
        <v>523</v>
      </c>
      <c r="D589" s="9">
        <v>2</v>
      </c>
      <c r="E589" s="112"/>
      <c r="F589" s="112"/>
    </row>
    <row r="590" spans="1:7" ht="15">
      <c r="A590" s="88"/>
      <c r="B590" s="105" t="s">
        <v>391</v>
      </c>
      <c r="C590" s="110"/>
      <c r="D590" s="9"/>
      <c r="E590" s="110"/>
      <c r="F590" s="110"/>
      <c r="G590" s="84"/>
    </row>
    <row r="591" spans="1:6" ht="30">
      <c r="A591" s="40">
        <f>A589+1</f>
        <v>30</v>
      </c>
      <c r="B591" s="42" t="s">
        <v>316</v>
      </c>
      <c r="C591" s="112" t="s">
        <v>524</v>
      </c>
      <c r="D591" s="9">
        <v>264</v>
      </c>
      <c r="E591" s="112"/>
      <c r="F591" s="112"/>
    </row>
    <row r="592" spans="1:6" ht="30">
      <c r="A592" s="40">
        <f>A591+1</f>
        <v>31</v>
      </c>
      <c r="B592" s="42" t="s">
        <v>315</v>
      </c>
      <c r="C592" s="112" t="s">
        <v>523</v>
      </c>
      <c r="D592" s="9">
        <v>264</v>
      </c>
      <c r="E592" s="112"/>
      <c r="F592" s="112"/>
    </row>
    <row r="593" spans="1:6" ht="30">
      <c r="A593" s="40">
        <f>A592+1</f>
        <v>32</v>
      </c>
      <c r="B593" s="42" t="s">
        <v>1047</v>
      </c>
      <c r="C593" s="112" t="s">
        <v>523</v>
      </c>
      <c r="D593" s="9">
        <v>14</v>
      </c>
      <c r="E593" s="112"/>
      <c r="F593" s="112"/>
    </row>
    <row r="594" spans="1:6" ht="30">
      <c r="A594" s="40">
        <f>A593+1</f>
        <v>33</v>
      </c>
      <c r="B594" s="42" t="s">
        <v>314</v>
      </c>
      <c r="C594" s="112" t="s">
        <v>523</v>
      </c>
      <c r="D594" s="9">
        <v>4</v>
      </c>
      <c r="E594" s="112"/>
      <c r="F594" s="112"/>
    </row>
    <row r="595" spans="1:7" ht="15">
      <c r="A595" s="88"/>
      <c r="B595" s="105" t="s">
        <v>392</v>
      </c>
      <c r="C595" s="110"/>
      <c r="D595" s="9"/>
      <c r="E595" s="110"/>
      <c r="F595" s="110"/>
      <c r="G595" s="84"/>
    </row>
    <row r="596" spans="1:6" ht="30.75">
      <c r="A596" s="40">
        <f>A594+1</f>
        <v>34</v>
      </c>
      <c r="B596" s="42" t="s">
        <v>393</v>
      </c>
      <c r="C596" s="112" t="s">
        <v>524</v>
      </c>
      <c r="D596" s="9">
        <v>88</v>
      </c>
      <c r="E596" s="112"/>
      <c r="F596" s="112"/>
    </row>
    <row r="597" spans="1:6" ht="30">
      <c r="A597" s="40">
        <f aca="true" t="shared" si="19" ref="A597:A604">A596+1</f>
        <v>35</v>
      </c>
      <c r="B597" s="42" t="s">
        <v>313</v>
      </c>
      <c r="C597" s="112" t="s">
        <v>523</v>
      </c>
      <c r="D597" s="9">
        <v>8</v>
      </c>
      <c r="E597" s="112"/>
      <c r="F597" s="112"/>
    </row>
    <row r="598" spans="1:6" ht="30">
      <c r="A598" s="40">
        <f t="shared" si="19"/>
        <v>36</v>
      </c>
      <c r="B598" s="42" t="s">
        <v>1047</v>
      </c>
      <c r="C598" s="112" t="s">
        <v>523</v>
      </c>
      <c r="D598" s="9">
        <v>4</v>
      </c>
      <c r="E598" s="112"/>
      <c r="F598" s="112"/>
    </row>
    <row r="599" spans="1:6" ht="30">
      <c r="A599" s="40">
        <f t="shared" si="19"/>
        <v>37</v>
      </c>
      <c r="B599" s="42" t="s">
        <v>312</v>
      </c>
      <c r="C599" s="112" t="s">
        <v>523</v>
      </c>
      <c r="D599" s="9">
        <v>4</v>
      </c>
      <c r="E599" s="112"/>
      <c r="F599" s="112"/>
    </row>
    <row r="600" spans="1:6" ht="31.5">
      <c r="A600" s="40">
        <f t="shared" si="19"/>
        <v>38</v>
      </c>
      <c r="B600" s="42" t="s">
        <v>394</v>
      </c>
      <c r="C600" s="112" t="s">
        <v>523</v>
      </c>
      <c r="D600" s="9">
        <v>4</v>
      </c>
      <c r="E600" s="112"/>
      <c r="F600" s="112"/>
    </row>
    <row r="601" spans="1:6" ht="90">
      <c r="A601" s="40">
        <f t="shared" si="19"/>
        <v>39</v>
      </c>
      <c r="B601" s="42" t="s">
        <v>1048</v>
      </c>
      <c r="C601" s="112" t="s">
        <v>523</v>
      </c>
      <c r="D601" s="9">
        <v>4</v>
      </c>
      <c r="E601" s="112"/>
      <c r="F601" s="112"/>
    </row>
    <row r="602" spans="1:6" ht="30.75">
      <c r="A602" s="40">
        <f t="shared" si="19"/>
        <v>40</v>
      </c>
      <c r="B602" s="42" t="s">
        <v>1049</v>
      </c>
      <c r="C602" s="112" t="s">
        <v>523</v>
      </c>
      <c r="D602" s="9">
        <v>4</v>
      </c>
      <c r="E602" s="112"/>
      <c r="F602" s="112"/>
    </row>
    <row r="603" spans="1:6" ht="30">
      <c r="A603" s="40">
        <f t="shared" si="19"/>
        <v>41</v>
      </c>
      <c r="B603" s="42" t="s">
        <v>311</v>
      </c>
      <c r="C603" s="112" t="s">
        <v>523</v>
      </c>
      <c r="D603" s="9">
        <v>4</v>
      </c>
      <c r="E603" s="112"/>
      <c r="F603" s="112"/>
    </row>
    <row r="604" spans="1:6" ht="15">
      <c r="A604" s="40">
        <f t="shared" si="19"/>
        <v>42</v>
      </c>
      <c r="B604" s="42" t="s">
        <v>1050</v>
      </c>
      <c r="C604" s="112" t="s">
        <v>523</v>
      </c>
      <c r="D604" s="9">
        <v>1</v>
      </c>
      <c r="E604" s="112"/>
      <c r="F604" s="112"/>
    </row>
    <row r="605" spans="1:7" ht="18.75">
      <c r="A605" s="88"/>
      <c r="B605" s="104" t="s">
        <v>387</v>
      </c>
      <c r="C605" s="110"/>
      <c r="D605" s="90"/>
      <c r="E605" s="110"/>
      <c r="F605" s="110"/>
      <c r="G605" s="84"/>
    </row>
    <row r="606" spans="1:7" s="84" customFormat="1" ht="30">
      <c r="A606" s="40">
        <f>A604+1</f>
        <v>43</v>
      </c>
      <c r="B606" s="8" t="s">
        <v>175</v>
      </c>
      <c r="C606" s="112" t="s">
        <v>510</v>
      </c>
      <c r="D606" s="9">
        <v>5</v>
      </c>
      <c r="E606" s="112"/>
      <c r="F606" s="112"/>
      <c r="G606" s="7"/>
    </row>
    <row r="607" spans="1:6" ht="30">
      <c r="A607" s="40">
        <f>A606+1</f>
        <v>44</v>
      </c>
      <c r="B607" s="8" t="s">
        <v>151</v>
      </c>
      <c r="C607" s="112" t="s">
        <v>525</v>
      </c>
      <c r="D607" s="9">
        <v>1</v>
      </c>
      <c r="E607" s="112"/>
      <c r="F607" s="112"/>
    </row>
    <row r="608" spans="1:6" ht="30">
      <c r="A608" s="40">
        <f aca="true" t="shared" si="20" ref="A608:A634">A607+1</f>
        <v>45</v>
      </c>
      <c r="B608" s="8" t="s">
        <v>152</v>
      </c>
      <c r="C608" s="112" t="s">
        <v>525</v>
      </c>
      <c r="D608" s="9">
        <v>2</v>
      </c>
      <c r="E608" s="112"/>
      <c r="F608" s="112"/>
    </row>
    <row r="609" spans="1:6" ht="30">
      <c r="A609" s="40">
        <f t="shared" si="20"/>
        <v>46</v>
      </c>
      <c r="B609" s="8" t="s">
        <v>153</v>
      </c>
      <c r="C609" s="112" t="s">
        <v>510</v>
      </c>
      <c r="D609" s="9">
        <v>1</v>
      </c>
      <c r="E609" s="112"/>
      <c r="F609" s="112"/>
    </row>
    <row r="610" spans="1:6" ht="60">
      <c r="A610" s="40">
        <f t="shared" si="20"/>
        <v>47</v>
      </c>
      <c r="B610" s="8" t="s">
        <v>174</v>
      </c>
      <c r="C610" s="112" t="s">
        <v>510</v>
      </c>
      <c r="D610" s="9">
        <v>1</v>
      </c>
      <c r="E610" s="112"/>
      <c r="F610" s="112"/>
    </row>
    <row r="611" spans="1:6" ht="60">
      <c r="A611" s="40">
        <f t="shared" si="20"/>
        <v>48</v>
      </c>
      <c r="B611" s="8" t="s">
        <v>288</v>
      </c>
      <c r="C611" s="112" t="s">
        <v>526</v>
      </c>
      <c r="D611" s="9">
        <v>5</v>
      </c>
      <c r="E611" s="112"/>
      <c r="F611" s="112"/>
    </row>
    <row r="612" spans="1:6" ht="30">
      <c r="A612" s="40">
        <f>A611+1</f>
        <v>49</v>
      </c>
      <c r="B612" s="41" t="s">
        <v>154</v>
      </c>
      <c r="C612" s="112" t="s">
        <v>527</v>
      </c>
      <c r="D612" s="9">
        <v>1</v>
      </c>
      <c r="E612" s="112"/>
      <c r="F612" s="112"/>
    </row>
    <row r="613" spans="1:7" ht="18.75">
      <c r="A613" s="88"/>
      <c r="B613" s="104" t="s">
        <v>386</v>
      </c>
      <c r="C613" s="90"/>
      <c r="D613" s="90"/>
      <c r="E613" s="90"/>
      <c r="F613" s="90"/>
      <c r="G613" s="84"/>
    </row>
    <row r="614" spans="1:6" ht="45">
      <c r="A614" s="40">
        <f>A612+1</f>
        <v>50</v>
      </c>
      <c r="B614" s="8" t="s">
        <v>538</v>
      </c>
      <c r="C614" s="89" t="s">
        <v>510</v>
      </c>
      <c r="D614" s="89">
        <v>3</v>
      </c>
      <c r="E614" s="89"/>
      <c r="F614" s="89"/>
    </row>
    <row r="615" spans="1:6" ht="90">
      <c r="A615" s="40">
        <f>A614+1</f>
        <v>51</v>
      </c>
      <c r="B615" s="8" t="s">
        <v>400</v>
      </c>
      <c r="C615" s="89" t="s">
        <v>510</v>
      </c>
      <c r="D615" s="89">
        <v>174</v>
      </c>
      <c r="E615" s="89"/>
      <c r="F615" s="89"/>
    </row>
    <row r="616" spans="1:6" ht="90">
      <c r="A616" s="40">
        <f t="shared" si="20"/>
        <v>52</v>
      </c>
      <c r="B616" s="8" t="s">
        <v>399</v>
      </c>
      <c r="C616" s="89" t="s">
        <v>510</v>
      </c>
      <c r="D616" s="89">
        <v>711</v>
      </c>
      <c r="E616" s="89"/>
      <c r="F616" s="89"/>
    </row>
    <row r="617" spans="1:6" ht="75">
      <c r="A617" s="40">
        <f t="shared" si="20"/>
        <v>53</v>
      </c>
      <c r="B617" s="8" t="s">
        <v>356</v>
      </c>
      <c r="C617" s="89" t="s">
        <v>510</v>
      </c>
      <c r="D617" s="89">
        <v>88</v>
      </c>
      <c r="E617" s="89"/>
      <c r="F617" s="89"/>
    </row>
    <row r="618" spans="1:6" ht="75">
      <c r="A618" s="40">
        <f t="shared" si="20"/>
        <v>54</v>
      </c>
      <c r="B618" s="8" t="s">
        <v>286</v>
      </c>
      <c r="C618" s="89" t="s">
        <v>510</v>
      </c>
      <c r="D618" s="89">
        <v>88</v>
      </c>
      <c r="E618" s="89"/>
      <c r="F618" s="89"/>
    </row>
    <row r="619" spans="1:6" ht="75">
      <c r="A619" s="40">
        <f t="shared" si="20"/>
        <v>55</v>
      </c>
      <c r="B619" s="8" t="s">
        <v>135</v>
      </c>
      <c r="C619" s="89" t="s">
        <v>510</v>
      </c>
      <c r="D619" s="89">
        <v>90</v>
      </c>
      <c r="E619" s="89"/>
      <c r="F619" s="89"/>
    </row>
    <row r="620" spans="1:6" ht="75">
      <c r="A620" s="40">
        <f t="shared" si="20"/>
        <v>56</v>
      </c>
      <c r="B620" s="8" t="s">
        <v>155</v>
      </c>
      <c r="C620" s="89" t="s">
        <v>510</v>
      </c>
      <c r="D620" s="89">
        <v>64</v>
      </c>
      <c r="E620" s="89"/>
      <c r="F620" s="89"/>
    </row>
    <row r="621" spans="1:6" ht="60">
      <c r="A621" s="40">
        <f t="shared" si="20"/>
        <v>57</v>
      </c>
      <c r="B621" s="8" t="s">
        <v>406</v>
      </c>
      <c r="C621" s="89" t="s">
        <v>510</v>
      </c>
      <c r="D621" s="89">
        <v>310</v>
      </c>
      <c r="E621" s="89"/>
      <c r="F621" s="89"/>
    </row>
    <row r="622" spans="1:6" ht="15">
      <c r="A622" s="40">
        <f t="shared" si="20"/>
        <v>58</v>
      </c>
      <c r="B622" s="8" t="s">
        <v>367</v>
      </c>
      <c r="C622" s="89" t="s">
        <v>510</v>
      </c>
      <c r="D622" s="89">
        <v>45</v>
      </c>
      <c r="E622" s="89"/>
      <c r="F622" s="89"/>
    </row>
    <row r="623" spans="1:6" ht="15">
      <c r="A623" s="40">
        <f t="shared" si="20"/>
        <v>59</v>
      </c>
      <c r="B623" s="8" t="s">
        <v>368</v>
      </c>
      <c r="C623" s="89" t="s">
        <v>510</v>
      </c>
      <c r="D623" s="89">
        <v>45</v>
      </c>
      <c r="E623" s="89"/>
      <c r="F623" s="89"/>
    </row>
    <row r="624" spans="1:6" ht="15">
      <c r="A624" s="40">
        <f t="shared" si="20"/>
        <v>60</v>
      </c>
      <c r="B624" s="8" t="s">
        <v>372</v>
      </c>
      <c r="C624" s="89" t="s">
        <v>510</v>
      </c>
      <c r="D624" s="89">
        <v>45</v>
      </c>
      <c r="E624" s="89"/>
      <c r="F624" s="89"/>
    </row>
    <row r="625" spans="1:6" ht="15">
      <c r="A625" s="40">
        <f t="shared" si="20"/>
        <v>61</v>
      </c>
      <c r="B625" s="8" t="s">
        <v>369</v>
      </c>
      <c r="C625" s="89" t="s">
        <v>510</v>
      </c>
      <c r="D625" s="89">
        <v>45</v>
      </c>
      <c r="E625" s="89"/>
      <c r="F625" s="89"/>
    </row>
    <row r="626" spans="1:6" ht="15">
      <c r="A626" s="40">
        <f t="shared" si="20"/>
        <v>62</v>
      </c>
      <c r="B626" s="8" t="s">
        <v>370</v>
      </c>
      <c r="C626" s="89" t="s">
        <v>510</v>
      </c>
      <c r="D626" s="89">
        <v>45</v>
      </c>
      <c r="E626" s="89"/>
      <c r="F626" s="89"/>
    </row>
    <row r="627" spans="1:6" ht="15">
      <c r="A627" s="40">
        <f t="shared" si="20"/>
        <v>63</v>
      </c>
      <c r="B627" s="8" t="s">
        <v>371</v>
      </c>
      <c r="C627" s="89" t="s">
        <v>510</v>
      </c>
      <c r="D627" s="89">
        <v>45</v>
      </c>
      <c r="E627" s="89"/>
      <c r="F627" s="89"/>
    </row>
    <row r="628" spans="1:6" ht="30">
      <c r="A628" s="40">
        <f t="shared" si="20"/>
        <v>64</v>
      </c>
      <c r="B628" s="8" t="s">
        <v>156</v>
      </c>
      <c r="C628" s="89" t="s">
        <v>510</v>
      </c>
      <c r="D628" s="89">
        <v>88</v>
      </c>
      <c r="E628" s="89"/>
      <c r="F628" s="89"/>
    </row>
    <row r="629" spans="1:6" ht="60">
      <c r="A629" s="40">
        <f t="shared" si="20"/>
        <v>65</v>
      </c>
      <c r="B629" s="36" t="s">
        <v>357</v>
      </c>
      <c r="C629" s="89" t="s">
        <v>510</v>
      </c>
      <c r="D629" s="89">
        <v>103</v>
      </c>
      <c r="E629" s="89"/>
      <c r="F629" s="89"/>
    </row>
    <row r="630" spans="1:7" s="84" customFormat="1" ht="45">
      <c r="A630" s="40">
        <f t="shared" si="20"/>
        <v>66</v>
      </c>
      <c r="B630" s="36" t="s">
        <v>373</v>
      </c>
      <c r="C630" s="89" t="s">
        <v>510</v>
      </c>
      <c r="D630" s="89">
        <v>101</v>
      </c>
      <c r="E630" s="89"/>
      <c r="F630" s="89"/>
      <c r="G630" s="7"/>
    </row>
    <row r="631" spans="1:6" ht="30">
      <c r="A631" s="40">
        <f t="shared" si="20"/>
        <v>67</v>
      </c>
      <c r="B631" s="36" t="s">
        <v>190</v>
      </c>
      <c r="C631" s="89" t="s">
        <v>510</v>
      </c>
      <c r="D631" s="89">
        <v>3</v>
      </c>
      <c r="E631" s="89"/>
      <c r="F631" s="89"/>
    </row>
    <row r="632" spans="1:6" ht="30">
      <c r="A632" s="40">
        <f t="shared" si="20"/>
        <v>68</v>
      </c>
      <c r="B632" s="8" t="s">
        <v>287</v>
      </c>
      <c r="C632" s="89" t="s">
        <v>510</v>
      </c>
      <c r="D632" s="89">
        <v>1</v>
      </c>
      <c r="E632" s="89"/>
      <c r="F632" s="89"/>
    </row>
    <row r="633" spans="1:7" s="84" customFormat="1" ht="30">
      <c r="A633" s="40">
        <f t="shared" si="20"/>
        <v>69</v>
      </c>
      <c r="B633" s="8" t="s">
        <v>285</v>
      </c>
      <c r="C633" s="89" t="s">
        <v>510</v>
      </c>
      <c r="D633" s="89">
        <v>2</v>
      </c>
      <c r="E633" s="89"/>
      <c r="F633" s="89"/>
      <c r="G633" s="7"/>
    </row>
    <row r="634" spans="1:6" ht="30">
      <c r="A634" s="40">
        <f t="shared" si="20"/>
        <v>70</v>
      </c>
      <c r="B634" s="8" t="s">
        <v>191</v>
      </c>
      <c r="C634" s="89" t="s">
        <v>510</v>
      </c>
      <c r="D634" s="89">
        <v>885</v>
      </c>
      <c r="E634" s="89"/>
      <c r="F634" s="89"/>
    </row>
    <row r="635" spans="1:7" ht="18.75">
      <c r="A635" s="88"/>
      <c r="B635" s="104" t="s">
        <v>402</v>
      </c>
      <c r="C635" s="90"/>
      <c r="D635" s="90"/>
      <c r="E635" s="90"/>
      <c r="F635" s="90"/>
      <c r="G635" s="84"/>
    </row>
    <row r="636" spans="1:7" ht="180">
      <c r="A636" s="88">
        <f>A634+1</f>
        <v>71</v>
      </c>
      <c r="B636" s="8" t="s">
        <v>407</v>
      </c>
      <c r="C636" s="115" t="s">
        <v>510</v>
      </c>
      <c r="D636" s="85">
        <v>75</v>
      </c>
      <c r="E636" s="115"/>
      <c r="F636" s="115"/>
      <c r="G636" s="84"/>
    </row>
    <row r="637" spans="1:6" ht="90">
      <c r="A637" s="88">
        <f>A636+1</f>
        <v>72</v>
      </c>
      <c r="B637" s="8" t="s">
        <v>409</v>
      </c>
      <c r="C637" s="115" t="s">
        <v>510</v>
      </c>
      <c r="D637" s="35">
        <v>4</v>
      </c>
      <c r="E637" s="115"/>
      <c r="F637" s="115"/>
    </row>
    <row r="638" spans="1:6" ht="45">
      <c r="A638" s="88">
        <f>A637+1</f>
        <v>73</v>
      </c>
      <c r="B638" s="8" t="s">
        <v>408</v>
      </c>
      <c r="C638" s="115" t="s">
        <v>510</v>
      </c>
      <c r="D638" s="35">
        <v>1</v>
      </c>
      <c r="E638" s="115"/>
      <c r="F638" s="115"/>
    </row>
    <row r="639" spans="1:7" s="84" customFormat="1" ht="60">
      <c r="A639" s="88">
        <f>A638+1</f>
        <v>74</v>
      </c>
      <c r="B639" s="36" t="s">
        <v>346</v>
      </c>
      <c r="C639" s="115" t="s">
        <v>510</v>
      </c>
      <c r="D639" s="35">
        <v>22</v>
      </c>
      <c r="E639" s="115"/>
      <c r="F639" s="115"/>
      <c r="G639" s="7"/>
    </row>
    <row r="640" spans="1:6" ht="60">
      <c r="A640" s="88">
        <f>A639+1</f>
        <v>75</v>
      </c>
      <c r="B640" s="36" t="s">
        <v>345</v>
      </c>
      <c r="C640" s="115" t="s">
        <v>510</v>
      </c>
      <c r="D640" s="35">
        <v>22</v>
      </c>
      <c r="E640" s="115"/>
      <c r="F640" s="115"/>
    </row>
    <row r="641" spans="1:7" ht="18.75">
      <c r="A641" s="88"/>
      <c r="B641" s="104" t="s">
        <v>385</v>
      </c>
      <c r="C641" s="90"/>
      <c r="D641" s="90"/>
      <c r="E641" s="90"/>
      <c r="F641" s="90"/>
      <c r="G641" s="84"/>
    </row>
    <row r="642" spans="1:6" ht="45">
      <c r="A642" s="40">
        <f>A640+1</f>
        <v>76</v>
      </c>
      <c r="B642" s="42" t="s">
        <v>299</v>
      </c>
      <c r="C642" s="112" t="s">
        <v>510</v>
      </c>
      <c r="D642" s="90">
        <v>95</v>
      </c>
      <c r="E642" s="112"/>
      <c r="F642" s="112"/>
    </row>
    <row r="643" spans="1:6" ht="45">
      <c r="A643" s="40">
        <f aca="true" t="shared" si="21" ref="A643:A650">A642+1</f>
        <v>77</v>
      </c>
      <c r="B643" s="42" t="s">
        <v>303</v>
      </c>
      <c r="C643" s="112" t="s">
        <v>510</v>
      </c>
      <c r="D643" s="90">
        <v>1</v>
      </c>
      <c r="E643" s="112"/>
      <c r="F643" s="112"/>
    </row>
    <row r="644" spans="1:6" ht="45">
      <c r="A644" s="40">
        <f t="shared" si="21"/>
        <v>78</v>
      </c>
      <c r="B644" s="42" t="s">
        <v>410</v>
      </c>
      <c r="C644" s="112" t="s">
        <v>510</v>
      </c>
      <c r="D644" s="90">
        <v>20</v>
      </c>
      <c r="E644" s="112"/>
      <c r="F644" s="112"/>
    </row>
    <row r="645" spans="1:6" ht="45">
      <c r="A645" s="40">
        <f t="shared" si="21"/>
        <v>79</v>
      </c>
      <c r="B645" s="42" t="s">
        <v>411</v>
      </c>
      <c r="C645" s="112" t="s">
        <v>510</v>
      </c>
      <c r="D645" s="90">
        <v>1</v>
      </c>
      <c r="E645" s="112"/>
      <c r="F645" s="112"/>
    </row>
    <row r="646" spans="1:6" ht="45">
      <c r="A646" s="40">
        <f>A643+1</f>
        <v>78</v>
      </c>
      <c r="B646" s="42" t="s">
        <v>302</v>
      </c>
      <c r="C646" s="112" t="s">
        <v>510</v>
      </c>
      <c r="D646" s="90">
        <v>1</v>
      </c>
      <c r="E646" s="112"/>
      <c r="F646" s="112"/>
    </row>
    <row r="647" spans="1:6" ht="30">
      <c r="A647" s="40">
        <f t="shared" si="21"/>
        <v>79</v>
      </c>
      <c r="B647" s="41" t="s">
        <v>301</v>
      </c>
      <c r="C647" s="112" t="s">
        <v>510</v>
      </c>
      <c r="D647" s="90">
        <v>6</v>
      </c>
      <c r="E647" s="112"/>
      <c r="F647" s="112"/>
    </row>
    <row r="648" spans="1:6" ht="30">
      <c r="A648" s="40">
        <f t="shared" si="21"/>
        <v>80</v>
      </c>
      <c r="B648" s="41" t="s">
        <v>506</v>
      </c>
      <c r="C648" s="112" t="s">
        <v>510</v>
      </c>
      <c r="D648" s="90">
        <v>161</v>
      </c>
      <c r="E648" s="112"/>
      <c r="F648" s="112"/>
    </row>
    <row r="649" spans="1:6" ht="30">
      <c r="A649" s="40">
        <f>A648+1</f>
        <v>81</v>
      </c>
      <c r="B649" s="41" t="s">
        <v>300</v>
      </c>
      <c r="C649" s="112" t="s">
        <v>510</v>
      </c>
      <c r="D649" s="90">
        <v>101</v>
      </c>
      <c r="E649" s="112"/>
      <c r="F649" s="112"/>
    </row>
    <row r="650" spans="1:7" s="84" customFormat="1" ht="30">
      <c r="A650" s="40">
        <f t="shared" si="21"/>
        <v>82</v>
      </c>
      <c r="B650" s="41" t="s">
        <v>304</v>
      </c>
      <c r="C650" s="112" t="s">
        <v>510</v>
      </c>
      <c r="D650" s="90">
        <v>642</v>
      </c>
      <c r="E650" s="112"/>
      <c r="F650" s="112"/>
      <c r="G650" s="7"/>
    </row>
    <row r="651" spans="1:6" ht="105">
      <c r="A651" s="40">
        <f>A650+1</f>
        <v>83</v>
      </c>
      <c r="B651" s="41" t="s">
        <v>507</v>
      </c>
      <c r="C651" s="112" t="s">
        <v>510</v>
      </c>
      <c r="D651" s="90">
        <v>21</v>
      </c>
      <c r="E651" s="112"/>
      <c r="F651" s="112"/>
    </row>
    <row r="652" spans="1:6" ht="30">
      <c r="A652" s="40">
        <f>A651+1</f>
        <v>84</v>
      </c>
      <c r="B652" s="41" t="s">
        <v>405</v>
      </c>
      <c r="C652" s="112" t="s">
        <v>510</v>
      </c>
      <c r="D652" s="90">
        <v>22</v>
      </c>
      <c r="E652" s="112"/>
      <c r="F652" s="112"/>
    </row>
    <row r="653" spans="1:7" ht="18.75">
      <c r="A653" s="88"/>
      <c r="B653" s="104" t="s">
        <v>384</v>
      </c>
      <c r="C653" s="90"/>
      <c r="D653" s="90"/>
      <c r="E653" s="90"/>
      <c r="F653" s="90"/>
      <c r="G653" s="84"/>
    </row>
    <row r="654" spans="1:6" ht="30">
      <c r="A654" s="40">
        <f>A652+1</f>
        <v>85</v>
      </c>
      <c r="B654" s="8" t="s">
        <v>157</v>
      </c>
      <c r="C654" s="112" t="s">
        <v>510</v>
      </c>
      <c r="D654" s="88">
        <v>641</v>
      </c>
      <c r="E654" s="112"/>
      <c r="F654" s="112"/>
    </row>
    <row r="655" spans="1:6" ht="30">
      <c r="A655" s="40">
        <f aca="true" t="shared" si="22" ref="A655:A674">A654+1</f>
        <v>86</v>
      </c>
      <c r="B655" s="41" t="s">
        <v>158</v>
      </c>
      <c r="C655" s="112" t="s">
        <v>510</v>
      </c>
      <c r="D655" s="89">
        <v>131</v>
      </c>
      <c r="E655" s="112"/>
      <c r="F655" s="112"/>
    </row>
    <row r="656" spans="1:6" ht="30">
      <c r="A656" s="40">
        <f t="shared" si="22"/>
        <v>87</v>
      </c>
      <c r="B656" s="41" t="s">
        <v>136</v>
      </c>
      <c r="C656" s="112" t="s">
        <v>510</v>
      </c>
      <c r="D656" s="89">
        <v>641</v>
      </c>
      <c r="E656" s="112"/>
      <c r="F656" s="112"/>
    </row>
    <row r="657" spans="1:6" ht="30">
      <c r="A657" s="40">
        <f t="shared" si="22"/>
        <v>88</v>
      </c>
      <c r="B657" s="41" t="s">
        <v>113</v>
      </c>
      <c r="C657" s="112" t="s">
        <v>510</v>
      </c>
      <c r="D657" s="89">
        <v>131</v>
      </c>
      <c r="E657" s="112"/>
      <c r="F657" s="112"/>
    </row>
    <row r="658" spans="1:6" ht="30">
      <c r="A658" s="40">
        <f t="shared" si="22"/>
        <v>89</v>
      </c>
      <c r="B658" s="41" t="s">
        <v>305</v>
      </c>
      <c r="C658" s="112" t="s">
        <v>510</v>
      </c>
      <c r="D658" s="89">
        <v>85</v>
      </c>
      <c r="E658" s="112"/>
      <c r="F658" s="112"/>
    </row>
    <row r="659" spans="1:6" ht="60">
      <c r="A659" s="40">
        <f>A658+1</f>
        <v>90</v>
      </c>
      <c r="B659" s="41" t="s">
        <v>306</v>
      </c>
      <c r="C659" s="112" t="s">
        <v>522</v>
      </c>
      <c r="D659" s="89">
        <v>711</v>
      </c>
      <c r="E659" s="112"/>
      <c r="F659" s="112"/>
    </row>
    <row r="660" spans="1:6" ht="45">
      <c r="A660" s="40">
        <f t="shared" si="22"/>
        <v>91</v>
      </c>
      <c r="B660" s="41" t="s">
        <v>308</v>
      </c>
      <c r="C660" s="112" t="s">
        <v>522</v>
      </c>
      <c r="D660" s="89">
        <v>105</v>
      </c>
      <c r="E660" s="112"/>
      <c r="F660" s="112"/>
    </row>
    <row r="661" spans="1:6" ht="30">
      <c r="A661" s="40">
        <f t="shared" si="22"/>
        <v>92</v>
      </c>
      <c r="B661" s="41" t="s">
        <v>307</v>
      </c>
      <c r="C661" s="112" t="s">
        <v>522</v>
      </c>
      <c r="D661" s="90">
        <v>740</v>
      </c>
      <c r="E661" s="112"/>
      <c r="F661" s="112"/>
    </row>
    <row r="662" spans="1:7" s="84" customFormat="1" ht="30">
      <c r="A662" s="40">
        <f t="shared" si="22"/>
        <v>93</v>
      </c>
      <c r="B662" s="42" t="s">
        <v>374</v>
      </c>
      <c r="C662" s="112" t="s">
        <v>518</v>
      </c>
      <c r="D662" s="89">
        <v>2000</v>
      </c>
      <c r="E662" s="112"/>
      <c r="F662" s="112"/>
      <c r="G662" s="7"/>
    </row>
    <row r="663" spans="1:6" ht="30">
      <c r="A663" s="40">
        <f t="shared" si="22"/>
        <v>94</v>
      </c>
      <c r="B663" s="42" t="s">
        <v>375</v>
      </c>
      <c r="C663" s="112" t="s">
        <v>518</v>
      </c>
      <c r="D663" s="89">
        <v>12781.2</v>
      </c>
      <c r="E663" s="112"/>
      <c r="F663" s="112"/>
    </row>
    <row r="664" spans="1:7" s="84" customFormat="1" ht="30">
      <c r="A664" s="40">
        <f t="shared" si="22"/>
        <v>95</v>
      </c>
      <c r="B664" s="42" t="s">
        <v>376</v>
      </c>
      <c r="C664" s="112" t="s">
        <v>518</v>
      </c>
      <c r="D664" s="89">
        <v>12027.1</v>
      </c>
      <c r="E664" s="112"/>
      <c r="F664" s="112"/>
      <c r="G664" s="7"/>
    </row>
    <row r="665" spans="1:6" ht="30">
      <c r="A665" s="40">
        <f t="shared" si="22"/>
        <v>96</v>
      </c>
      <c r="B665" s="41" t="s">
        <v>309</v>
      </c>
      <c r="C665" s="112" t="s">
        <v>518</v>
      </c>
      <c r="D665" s="89">
        <v>11693.216666666667</v>
      </c>
      <c r="E665" s="112"/>
      <c r="F665" s="112"/>
    </row>
    <row r="666" spans="1:6" ht="30">
      <c r="A666" s="40">
        <f t="shared" si="22"/>
        <v>97</v>
      </c>
      <c r="B666" s="41" t="s">
        <v>310</v>
      </c>
      <c r="C666" s="112" t="s">
        <v>518</v>
      </c>
      <c r="D666" s="89">
        <v>8140.183333333332</v>
      </c>
      <c r="E666" s="112"/>
      <c r="F666" s="112"/>
    </row>
    <row r="667" spans="1:6" ht="30">
      <c r="A667" s="40">
        <f t="shared" si="22"/>
        <v>98</v>
      </c>
      <c r="B667" s="41" t="s">
        <v>358</v>
      </c>
      <c r="C667" s="112" t="s">
        <v>518</v>
      </c>
      <c r="D667" s="89">
        <v>1000</v>
      </c>
      <c r="E667" s="112"/>
      <c r="F667" s="112"/>
    </row>
    <row r="668" spans="1:6" ht="45">
      <c r="A668" s="40">
        <f t="shared" si="22"/>
        <v>99</v>
      </c>
      <c r="B668" s="8" t="s">
        <v>159</v>
      </c>
      <c r="C668" s="112" t="s">
        <v>510</v>
      </c>
      <c r="D668" s="89">
        <v>170</v>
      </c>
      <c r="E668" s="112"/>
      <c r="F668" s="112"/>
    </row>
    <row r="669" spans="1:7" s="68" customFormat="1" ht="45">
      <c r="A669" s="40">
        <f t="shared" si="22"/>
        <v>100</v>
      </c>
      <c r="B669" s="8" t="s">
        <v>160</v>
      </c>
      <c r="C669" s="112" t="s">
        <v>510</v>
      </c>
      <c r="D669" s="89">
        <v>107</v>
      </c>
      <c r="E669" s="112"/>
      <c r="F669" s="112"/>
      <c r="G669" s="7"/>
    </row>
    <row r="670" spans="1:7" s="68" customFormat="1" ht="45">
      <c r="A670" s="40">
        <f t="shared" si="22"/>
        <v>101</v>
      </c>
      <c r="B670" s="8" t="s">
        <v>161</v>
      </c>
      <c r="C670" s="112" t="s">
        <v>510</v>
      </c>
      <c r="D670" s="89">
        <v>108</v>
      </c>
      <c r="E670" s="112"/>
      <c r="F670" s="112"/>
      <c r="G670" s="7"/>
    </row>
    <row r="671" spans="1:7" s="84" customFormat="1" ht="45">
      <c r="A671" s="40">
        <f t="shared" si="22"/>
        <v>102</v>
      </c>
      <c r="B671" s="8" t="s">
        <v>162</v>
      </c>
      <c r="C671" s="112" t="s">
        <v>510</v>
      </c>
      <c r="D671" s="89">
        <v>82</v>
      </c>
      <c r="E671" s="112"/>
      <c r="F671" s="112"/>
      <c r="G671" s="7"/>
    </row>
    <row r="672" spans="1:7" s="68" customFormat="1" ht="45">
      <c r="A672" s="40">
        <f t="shared" si="22"/>
        <v>103</v>
      </c>
      <c r="B672" s="8" t="s">
        <v>98</v>
      </c>
      <c r="C672" s="112" t="s">
        <v>510</v>
      </c>
      <c r="D672" s="89">
        <v>117</v>
      </c>
      <c r="E672" s="112"/>
      <c r="F672" s="112"/>
      <c r="G672" s="7"/>
    </row>
    <row r="673" spans="1:6" ht="45">
      <c r="A673" s="40">
        <f t="shared" si="22"/>
        <v>104</v>
      </c>
      <c r="B673" s="8" t="s">
        <v>167</v>
      </c>
      <c r="C673" s="112" t="s">
        <v>510</v>
      </c>
      <c r="D673" s="89">
        <v>114</v>
      </c>
      <c r="E673" s="112"/>
      <c r="F673" s="112"/>
    </row>
    <row r="674" spans="1:6" ht="45">
      <c r="A674" s="40">
        <f t="shared" si="22"/>
        <v>105</v>
      </c>
      <c r="B674" s="8" t="s">
        <v>163</v>
      </c>
      <c r="C674" s="112" t="s">
        <v>510</v>
      </c>
      <c r="D674" s="89">
        <v>3</v>
      </c>
      <c r="E674" s="112"/>
      <c r="F674" s="112"/>
    </row>
    <row r="675" spans="1:7" ht="18.75">
      <c r="A675" s="88"/>
      <c r="B675" s="104" t="s">
        <v>383</v>
      </c>
      <c r="C675" s="88"/>
      <c r="D675" s="88"/>
      <c r="E675" s="88"/>
      <c r="F675" s="88"/>
      <c r="G675" s="84"/>
    </row>
    <row r="676" spans="1:6" ht="30">
      <c r="A676" s="40">
        <f>A674+1</f>
        <v>106</v>
      </c>
      <c r="B676" s="43" t="s">
        <v>196</v>
      </c>
      <c r="C676" s="114" t="s">
        <v>510</v>
      </c>
      <c r="D676" s="86">
        <v>102</v>
      </c>
      <c r="E676" s="114"/>
      <c r="F676" s="114"/>
    </row>
    <row r="677" spans="1:6" ht="30">
      <c r="A677" s="40">
        <f>A676+1</f>
        <v>107</v>
      </c>
      <c r="B677" s="43" t="s">
        <v>344</v>
      </c>
      <c r="C677" s="112" t="s">
        <v>510</v>
      </c>
      <c r="D677" s="86">
        <v>1</v>
      </c>
      <c r="E677" s="112"/>
      <c r="F677" s="112"/>
    </row>
    <row r="678" spans="1:6" ht="60">
      <c r="A678" s="40">
        <f>A677+1</f>
        <v>108</v>
      </c>
      <c r="B678" s="42" t="s">
        <v>359</v>
      </c>
      <c r="C678" s="112" t="s">
        <v>510</v>
      </c>
      <c r="D678" s="86">
        <v>1</v>
      </c>
      <c r="E678" s="112"/>
      <c r="F678" s="112"/>
    </row>
    <row r="679" spans="1:6" ht="30">
      <c r="A679" s="40">
        <f aca="true" t="shared" si="23" ref="A679:A698">A678+1</f>
        <v>109</v>
      </c>
      <c r="B679" s="43" t="s">
        <v>139</v>
      </c>
      <c r="C679" s="112" t="s">
        <v>510</v>
      </c>
      <c r="D679" s="87">
        <v>96</v>
      </c>
      <c r="E679" s="112"/>
      <c r="F679" s="112"/>
    </row>
    <row r="680" spans="1:6" ht="30">
      <c r="A680" s="40">
        <f t="shared" si="23"/>
        <v>110</v>
      </c>
      <c r="B680" s="43" t="s">
        <v>140</v>
      </c>
      <c r="C680" s="112" t="s">
        <v>510</v>
      </c>
      <c r="D680" s="87">
        <v>2</v>
      </c>
      <c r="E680" s="112"/>
      <c r="F680" s="112"/>
    </row>
    <row r="681" spans="1:6" ht="30">
      <c r="A681" s="40">
        <f t="shared" si="23"/>
        <v>111</v>
      </c>
      <c r="B681" s="43" t="s">
        <v>141</v>
      </c>
      <c r="C681" s="112" t="s">
        <v>510</v>
      </c>
      <c r="D681" s="87">
        <v>1</v>
      </c>
      <c r="E681" s="112"/>
      <c r="F681" s="112"/>
    </row>
    <row r="682" spans="1:6" ht="30">
      <c r="A682" s="40">
        <f t="shared" si="23"/>
        <v>112</v>
      </c>
      <c r="B682" s="43" t="s">
        <v>189</v>
      </c>
      <c r="C682" s="112" t="s">
        <v>510</v>
      </c>
      <c r="D682" s="87">
        <v>14</v>
      </c>
      <c r="E682" s="112"/>
      <c r="F682" s="112"/>
    </row>
    <row r="683" spans="1:6" ht="45">
      <c r="A683" s="40">
        <f>A682+1</f>
        <v>113</v>
      </c>
      <c r="B683" s="43" t="s">
        <v>342</v>
      </c>
      <c r="C683" s="112" t="s">
        <v>518</v>
      </c>
      <c r="D683" s="86">
        <v>250</v>
      </c>
      <c r="E683" s="112"/>
      <c r="F683" s="112"/>
    </row>
    <row r="684" spans="1:6" ht="30">
      <c r="A684" s="40">
        <f t="shared" si="23"/>
        <v>114</v>
      </c>
      <c r="B684" s="43" t="s">
        <v>343</v>
      </c>
      <c r="C684" s="112" t="s">
        <v>510</v>
      </c>
      <c r="D684" s="86">
        <v>2</v>
      </c>
      <c r="E684" s="112"/>
      <c r="F684" s="112"/>
    </row>
    <row r="685" spans="1:6" ht="60">
      <c r="A685" s="40">
        <f t="shared" si="23"/>
        <v>115</v>
      </c>
      <c r="B685" s="43" t="s">
        <v>341</v>
      </c>
      <c r="C685" s="112" t="s">
        <v>518</v>
      </c>
      <c r="D685" s="86">
        <v>1150</v>
      </c>
      <c r="E685" s="112"/>
      <c r="F685" s="112"/>
    </row>
    <row r="686" spans="1:6" ht="15">
      <c r="A686" s="40">
        <f t="shared" si="23"/>
        <v>116</v>
      </c>
      <c r="B686" s="43" t="s">
        <v>340</v>
      </c>
      <c r="C686" s="112" t="s">
        <v>518</v>
      </c>
      <c r="D686" s="86">
        <v>1000</v>
      </c>
      <c r="E686" s="112"/>
      <c r="F686" s="112"/>
    </row>
    <row r="687" spans="1:6" ht="30">
      <c r="A687" s="40">
        <f t="shared" si="23"/>
        <v>117</v>
      </c>
      <c r="B687" s="43" t="s">
        <v>339</v>
      </c>
      <c r="C687" s="112" t="s">
        <v>510</v>
      </c>
      <c r="D687" s="86">
        <v>21</v>
      </c>
      <c r="E687" s="112"/>
      <c r="F687" s="112"/>
    </row>
    <row r="688" spans="1:6" ht="15">
      <c r="A688" s="40">
        <f t="shared" si="23"/>
        <v>118</v>
      </c>
      <c r="B688" s="43" t="s">
        <v>338</v>
      </c>
      <c r="C688" s="112" t="s">
        <v>518</v>
      </c>
      <c r="D688" s="86">
        <v>1150</v>
      </c>
      <c r="E688" s="112"/>
      <c r="F688" s="112"/>
    </row>
    <row r="689" spans="1:6" ht="15">
      <c r="A689" s="40">
        <f t="shared" si="23"/>
        <v>119</v>
      </c>
      <c r="B689" s="43" t="s">
        <v>337</v>
      </c>
      <c r="C689" s="112" t="s">
        <v>510</v>
      </c>
      <c r="D689" s="87">
        <v>18</v>
      </c>
      <c r="E689" s="112"/>
      <c r="F689" s="112"/>
    </row>
    <row r="690" spans="1:6" ht="15">
      <c r="A690" s="40">
        <f t="shared" si="23"/>
        <v>120</v>
      </c>
      <c r="B690" s="43" t="s">
        <v>336</v>
      </c>
      <c r="C690" s="112" t="s">
        <v>510</v>
      </c>
      <c r="D690" s="87">
        <v>8</v>
      </c>
      <c r="E690" s="112"/>
      <c r="F690" s="112"/>
    </row>
    <row r="691" spans="1:7" s="84" customFormat="1" ht="45">
      <c r="A691" s="40">
        <f t="shared" si="23"/>
        <v>121</v>
      </c>
      <c r="B691" s="43" t="s">
        <v>335</v>
      </c>
      <c r="C691" s="112" t="s">
        <v>510</v>
      </c>
      <c r="D691" s="86">
        <v>2</v>
      </c>
      <c r="E691" s="112"/>
      <c r="F691" s="112"/>
      <c r="G691" s="7"/>
    </row>
    <row r="692" spans="1:6" ht="30">
      <c r="A692" s="40">
        <f t="shared" si="23"/>
        <v>122</v>
      </c>
      <c r="B692" s="43" t="s">
        <v>334</v>
      </c>
      <c r="C692" s="112" t="s">
        <v>510</v>
      </c>
      <c r="D692" s="86">
        <v>1</v>
      </c>
      <c r="E692" s="112"/>
      <c r="F692" s="112"/>
    </row>
    <row r="693" spans="1:6" ht="15">
      <c r="A693" s="40">
        <f t="shared" si="23"/>
        <v>123</v>
      </c>
      <c r="B693" s="43" t="s">
        <v>333</v>
      </c>
      <c r="C693" s="112" t="s">
        <v>510</v>
      </c>
      <c r="D693" s="86">
        <v>2</v>
      </c>
      <c r="E693" s="112"/>
      <c r="F693" s="112"/>
    </row>
    <row r="694" spans="1:6" ht="15">
      <c r="A694" s="40">
        <f t="shared" si="23"/>
        <v>124</v>
      </c>
      <c r="B694" s="42" t="s">
        <v>332</v>
      </c>
      <c r="C694" s="112" t="s">
        <v>510</v>
      </c>
      <c r="D694" s="86">
        <v>1</v>
      </c>
      <c r="E694" s="112"/>
      <c r="F694" s="112"/>
    </row>
    <row r="695" spans="1:6" ht="15">
      <c r="A695" s="40">
        <f t="shared" si="23"/>
        <v>125</v>
      </c>
      <c r="B695" s="42" t="s">
        <v>331</v>
      </c>
      <c r="C695" s="112" t="s">
        <v>518</v>
      </c>
      <c r="D695" s="87">
        <v>160</v>
      </c>
      <c r="E695" s="112"/>
      <c r="F695" s="112"/>
    </row>
    <row r="696" spans="1:6" ht="45">
      <c r="A696" s="40">
        <f>A695+1</f>
        <v>126</v>
      </c>
      <c r="B696" s="42" t="s">
        <v>330</v>
      </c>
      <c r="C696" s="112" t="s">
        <v>510</v>
      </c>
      <c r="D696" s="87">
        <v>1</v>
      </c>
      <c r="E696" s="112"/>
      <c r="F696" s="112"/>
    </row>
    <row r="697" spans="1:6" ht="30">
      <c r="A697" s="40">
        <f t="shared" si="23"/>
        <v>127</v>
      </c>
      <c r="B697" s="42" t="s">
        <v>164</v>
      </c>
      <c r="C697" s="112" t="s">
        <v>510</v>
      </c>
      <c r="D697" s="87">
        <v>2</v>
      </c>
      <c r="E697" s="112"/>
      <c r="F697" s="112"/>
    </row>
    <row r="698" spans="1:6" ht="15">
      <c r="A698" s="40">
        <f t="shared" si="23"/>
        <v>128</v>
      </c>
      <c r="B698" s="43" t="s">
        <v>329</v>
      </c>
      <c r="C698" s="112" t="s">
        <v>510</v>
      </c>
      <c r="D698" s="87">
        <v>18</v>
      </c>
      <c r="E698" s="112"/>
      <c r="F698" s="112"/>
    </row>
    <row r="699" spans="1:7" ht="18.75">
      <c r="A699" s="88"/>
      <c r="B699" s="104" t="s">
        <v>382</v>
      </c>
      <c r="C699" s="90"/>
      <c r="D699" s="90"/>
      <c r="E699" s="90"/>
      <c r="F699" s="90"/>
      <c r="G699" s="84"/>
    </row>
    <row r="700" spans="1:6" ht="45">
      <c r="A700" s="40">
        <f>A698+1</f>
        <v>129</v>
      </c>
      <c r="B700" s="41" t="s">
        <v>165</v>
      </c>
      <c r="C700" s="112" t="s">
        <v>518</v>
      </c>
      <c r="D700" s="9">
        <v>100</v>
      </c>
      <c r="E700" s="112"/>
      <c r="F700" s="112"/>
    </row>
    <row r="701" spans="1:6" ht="45">
      <c r="A701" s="40">
        <f>A700+1</f>
        <v>130</v>
      </c>
      <c r="B701" s="41" t="s">
        <v>166</v>
      </c>
      <c r="C701" s="112" t="s">
        <v>518</v>
      </c>
      <c r="D701" s="9">
        <v>300</v>
      </c>
      <c r="E701" s="112"/>
      <c r="F701" s="112"/>
    </row>
    <row r="702" spans="1:7" ht="18.75">
      <c r="A702" s="88"/>
      <c r="B702" s="104" t="s">
        <v>381</v>
      </c>
      <c r="C702" s="110"/>
      <c r="D702" s="90"/>
      <c r="E702" s="110"/>
      <c r="F702" s="110"/>
      <c r="G702" s="84"/>
    </row>
    <row r="703" spans="1:6" ht="150">
      <c r="A703" s="40">
        <f>A701+1</f>
        <v>131</v>
      </c>
      <c r="B703" s="8" t="s">
        <v>539</v>
      </c>
      <c r="C703" s="112" t="s">
        <v>510</v>
      </c>
      <c r="D703" s="9">
        <v>1</v>
      </c>
      <c r="E703" s="112"/>
      <c r="F703" s="112"/>
    </row>
    <row r="704" spans="1:6" ht="75">
      <c r="A704" s="40">
        <f>A703+1</f>
        <v>132</v>
      </c>
      <c r="B704" s="63" t="s">
        <v>197</v>
      </c>
      <c r="C704" s="112" t="s">
        <v>6</v>
      </c>
      <c r="D704" s="9">
        <v>315</v>
      </c>
      <c r="E704" s="112"/>
      <c r="F704" s="112"/>
    </row>
    <row r="705" spans="1:6" ht="90">
      <c r="A705" s="40">
        <f>A704+1</f>
        <v>133</v>
      </c>
      <c r="B705" s="63" t="s">
        <v>198</v>
      </c>
      <c r="C705" s="112" t="s">
        <v>510</v>
      </c>
      <c r="D705" s="9">
        <v>1</v>
      </c>
      <c r="E705" s="112"/>
      <c r="F705" s="112"/>
    </row>
    <row r="706" spans="1:6" ht="45">
      <c r="A706" s="40">
        <f>A705+1</f>
        <v>134</v>
      </c>
      <c r="B706" s="63" t="s">
        <v>328</v>
      </c>
      <c r="C706" s="112" t="s">
        <v>518</v>
      </c>
      <c r="D706" s="9">
        <v>500</v>
      </c>
      <c r="E706" s="112"/>
      <c r="F706" s="112"/>
    </row>
    <row r="707" spans="1:6" ht="105">
      <c r="A707" s="40">
        <f>A706+1</f>
        <v>135</v>
      </c>
      <c r="B707" s="63" t="s">
        <v>192</v>
      </c>
      <c r="C707" s="112" t="s">
        <v>510</v>
      </c>
      <c r="D707" s="9">
        <v>1</v>
      </c>
      <c r="E707" s="112"/>
      <c r="F707" s="112"/>
    </row>
    <row r="708" spans="1:7" ht="18.75">
      <c r="A708" s="88"/>
      <c r="B708" s="104" t="s">
        <v>380</v>
      </c>
      <c r="C708" s="90"/>
      <c r="D708" s="90"/>
      <c r="E708" s="90"/>
      <c r="F708" s="90"/>
      <c r="G708" s="84"/>
    </row>
    <row r="709" spans="1:6" ht="75">
      <c r="A709" s="5">
        <f>A707+1</f>
        <v>136</v>
      </c>
      <c r="B709" s="43" t="s">
        <v>327</v>
      </c>
      <c r="C709" s="5" t="s">
        <v>510</v>
      </c>
      <c r="D709" s="5">
        <v>10</v>
      </c>
      <c r="E709" s="5"/>
      <c r="F709" s="5"/>
    </row>
    <row r="710" spans="1:6" ht="45">
      <c r="A710" s="5">
        <f>A709+1</f>
        <v>137</v>
      </c>
      <c r="B710" s="43" t="s">
        <v>403</v>
      </c>
      <c r="C710" s="5" t="s">
        <v>510</v>
      </c>
      <c r="D710" s="5">
        <v>30</v>
      </c>
      <c r="E710" s="5"/>
      <c r="F710" s="5"/>
    </row>
    <row r="711" spans="1:6" ht="30">
      <c r="A711" s="5">
        <f aca="true" t="shared" si="24" ref="A711:A718">A710+1</f>
        <v>138</v>
      </c>
      <c r="B711" s="43" t="s">
        <v>326</v>
      </c>
      <c r="C711" s="112" t="s">
        <v>510</v>
      </c>
      <c r="D711" s="5">
        <v>10</v>
      </c>
      <c r="E711" s="112"/>
      <c r="F711" s="112"/>
    </row>
    <row r="712" spans="1:6" ht="60">
      <c r="A712" s="5">
        <f t="shared" si="24"/>
        <v>139</v>
      </c>
      <c r="B712" s="43" t="s">
        <v>186</v>
      </c>
      <c r="C712" s="112" t="s">
        <v>510</v>
      </c>
      <c r="D712" s="5">
        <v>10</v>
      </c>
      <c r="E712" s="112"/>
      <c r="F712" s="112"/>
    </row>
    <row r="713" spans="1:6" ht="30">
      <c r="A713" s="5">
        <f t="shared" si="24"/>
        <v>140</v>
      </c>
      <c r="B713" s="43" t="s">
        <v>325</v>
      </c>
      <c r="C713" s="112" t="s">
        <v>510</v>
      </c>
      <c r="D713" s="5">
        <v>10</v>
      </c>
      <c r="E713" s="112"/>
      <c r="F713" s="112"/>
    </row>
    <row r="714" spans="1:6" ht="30">
      <c r="A714" s="5">
        <f t="shared" si="24"/>
        <v>141</v>
      </c>
      <c r="B714" s="43" t="s">
        <v>324</v>
      </c>
      <c r="C714" s="112" t="s">
        <v>518</v>
      </c>
      <c r="D714" s="5">
        <v>300</v>
      </c>
      <c r="E714" s="112"/>
      <c r="F714" s="112"/>
    </row>
    <row r="715" spans="1:6" ht="30">
      <c r="A715" s="5">
        <f t="shared" si="24"/>
        <v>142</v>
      </c>
      <c r="B715" s="43" t="s">
        <v>289</v>
      </c>
      <c r="C715" s="112" t="s">
        <v>510</v>
      </c>
      <c r="D715" s="5">
        <v>10</v>
      </c>
      <c r="E715" s="112"/>
      <c r="F715" s="112"/>
    </row>
    <row r="716" spans="1:6" ht="45">
      <c r="A716" s="5">
        <f t="shared" si="24"/>
        <v>143</v>
      </c>
      <c r="B716" s="43" t="s">
        <v>187</v>
      </c>
      <c r="C716" s="112" t="s">
        <v>6</v>
      </c>
      <c r="D716" s="5">
        <v>30</v>
      </c>
      <c r="E716" s="112"/>
      <c r="F716" s="112"/>
    </row>
    <row r="717" spans="1:6" ht="45">
      <c r="A717" s="5">
        <f t="shared" si="24"/>
        <v>144</v>
      </c>
      <c r="B717" s="42" t="s">
        <v>323</v>
      </c>
      <c r="C717" s="112" t="s">
        <v>518</v>
      </c>
      <c r="D717" s="5">
        <v>550</v>
      </c>
      <c r="E717" s="112"/>
      <c r="F717" s="112"/>
    </row>
    <row r="718" spans="1:6" ht="90">
      <c r="A718" s="5">
        <f t="shared" si="24"/>
        <v>145</v>
      </c>
      <c r="B718" s="43" t="s">
        <v>203</v>
      </c>
      <c r="C718" s="112" t="s">
        <v>510</v>
      </c>
      <c r="D718" s="5">
        <v>1</v>
      </c>
      <c r="E718" s="112"/>
      <c r="F718" s="112"/>
    </row>
    <row r="719" spans="1:7" ht="18.75">
      <c r="A719" s="88"/>
      <c r="B719" s="104" t="s">
        <v>379</v>
      </c>
      <c r="C719" s="90"/>
      <c r="D719" s="90"/>
      <c r="E719" s="90"/>
      <c r="F719" s="90"/>
      <c r="G719" s="84"/>
    </row>
    <row r="720" spans="1:6" ht="60">
      <c r="A720" s="5">
        <f>A718+1</f>
        <v>146</v>
      </c>
      <c r="B720" s="63" t="s">
        <v>540</v>
      </c>
      <c r="C720" s="112" t="s">
        <v>510</v>
      </c>
      <c r="D720" s="5">
        <v>2</v>
      </c>
      <c r="E720" s="112"/>
      <c r="F720" s="112"/>
    </row>
    <row r="721" spans="1:6" ht="75">
      <c r="A721" s="5">
        <f aca="true" t="shared" si="25" ref="A721:A730">A720+1</f>
        <v>147</v>
      </c>
      <c r="B721" s="63" t="s">
        <v>185</v>
      </c>
      <c r="C721" s="112" t="s">
        <v>510</v>
      </c>
      <c r="D721" s="5">
        <v>2</v>
      </c>
      <c r="E721" s="112"/>
      <c r="F721" s="112"/>
    </row>
    <row r="722" spans="1:6" ht="45">
      <c r="A722" s="5">
        <f t="shared" si="25"/>
        <v>148</v>
      </c>
      <c r="B722" s="63" t="s">
        <v>541</v>
      </c>
      <c r="C722" s="112" t="s">
        <v>518</v>
      </c>
      <c r="D722" s="5">
        <v>40</v>
      </c>
      <c r="E722" s="112"/>
      <c r="F722" s="112"/>
    </row>
    <row r="723" spans="1:6" ht="45">
      <c r="A723" s="5">
        <f t="shared" si="25"/>
        <v>149</v>
      </c>
      <c r="B723" s="63" t="s">
        <v>199</v>
      </c>
      <c r="C723" s="112" t="s">
        <v>510</v>
      </c>
      <c r="D723" s="5">
        <v>1</v>
      </c>
      <c r="E723" s="112"/>
      <c r="F723" s="112"/>
    </row>
    <row r="724" spans="1:6" ht="30">
      <c r="A724" s="5">
        <f t="shared" si="25"/>
        <v>150</v>
      </c>
      <c r="B724" s="63" t="s">
        <v>201</v>
      </c>
      <c r="C724" s="112" t="s">
        <v>510</v>
      </c>
      <c r="D724" s="5">
        <v>1</v>
      </c>
      <c r="E724" s="112"/>
      <c r="F724" s="112"/>
    </row>
    <row r="725" spans="1:6" ht="15">
      <c r="A725" s="5">
        <f t="shared" si="25"/>
        <v>151</v>
      </c>
      <c r="B725" s="63" t="s">
        <v>202</v>
      </c>
      <c r="C725" s="112" t="s">
        <v>510</v>
      </c>
      <c r="D725" s="5">
        <v>1</v>
      </c>
      <c r="E725" s="112"/>
      <c r="F725" s="112"/>
    </row>
    <row r="726" spans="1:6" ht="30">
      <c r="A726" s="5">
        <f t="shared" si="25"/>
        <v>152</v>
      </c>
      <c r="B726" s="63" t="s">
        <v>542</v>
      </c>
      <c r="C726" s="112" t="s">
        <v>518</v>
      </c>
      <c r="D726" s="5">
        <v>5</v>
      </c>
      <c r="E726" s="112"/>
      <c r="F726" s="112"/>
    </row>
    <row r="727" spans="1:6" ht="30">
      <c r="A727" s="5">
        <f>A726+1</f>
        <v>153</v>
      </c>
      <c r="B727" s="63" t="s">
        <v>543</v>
      </c>
      <c r="C727" s="112" t="s">
        <v>518</v>
      </c>
      <c r="D727" s="5">
        <v>45</v>
      </c>
      <c r="E727" s="112"/>
      <c r="F727" s="112"/>
    </row>
    <row r="728" spans="1:6" ht="45">
      <c r="A728" s="5">
        <f t="shared" si="25"/>
        <v>154</v>
      </c>
      <c r="B728" s="63" t="s">
        <v>544</v>
      </c>
      <c r="C728" s="112" t="s">
        <v>510</v>
      </c>
      <c r="D728" s="5">
        <v>4</v>
      </c>
      <c r="E728" s="112"/>
      <c r="F728" s="112"/>
    </row>
    <row r="729" spans="1:6" ht="75">
      <c r="A729" s="5">
        <f t="shared" si="25"/>
        <v>155</v>
      </c>
      <c r="B729" s="63" t="s">
        <v>193</v>
      </c>
      <c r="C729" s="112" t="s">
        <v>510</v>
      </c>
      <c r="D729" s="5">
        <v>4</v>
      </c>
      <c r="E729" s="112"/>
      <c r="F729" s="112"/>
    </row>
    <row r="730" spans="1:6" ht="30">
      <c r="A730" s="5">
        <f t="shared" si="25"/>
        <v>156</v>
      </c>
      <c r="B730" s="63" t="s">
        <v>283</v>
      </c>
      <c r="C730" s="112" t="s">
        <v>510</v>
      </c>
      <c r="D730" s="5">
        <v>1</v>
      </c>
      <c r="E730" s="112"/>
      <c r="F730" s="112"/>
    </row>
    <row r="731" spans="1:7" ht="18.75">
      <c r="A731" s="88"/>
      <c r="B731" s="104"/>
      <c r="C731" s="113"/>
      <c r="D731" s="90"/>
      <c r="E731" s="113"/>
      <c r="F731" s="113"/>
      <c r="G731" s="84"/>
    </row>
    <row r="732" spans="1:6" ht="15">
      <c r="A732" s="5">
        <f>A730+1</f>
        <v>157</v>
      </c>
      <c r="B732" s="63" t="s">
        <v>963</v>
      </c>
      <c r="C732" s="6" t="s">
        <v>510</v>
      </c>
      <c r="D732" s="6">
        <v>1</v>
      </c>
      <c r="E732" s="6"/>
      <c r="F732" s="6"/>
    </row>
    <row r="733" spans="1:7" ht="18.75">
      <c r="A733" s="88"/>
      <c r="B733" s="104" t="s">
        <v>378</v>
      </c>
      <c r="C733" s="90"/>
      <c r="D733" s="90"/>
      <c r="E733" s="90"/>
      <c r="F733" s="90"/>
      <c r="G733" s="84"/>
    </row>
    <row r="734" spans="1:6" ht="135">
      <c r="A734" s="5">
        <f>A732+1</f>
        <v>158</v>
      </c>
      <c r="B734" s="63" t="s">
        <v>530</v>
      </c>
      <c r="C734" s="109" t="s">
        <v>510</v>
      </c>
      <c r="D734" s="58">
        <v>1</v>
      </c>
      <c r="E734" s="109"/>
      <c r="F734" s="109"/>
    </row>
    <row r="735" spans="1:6" ht="30">
      <c r="A735" s="5">
        <f>A734+1</f>
        <v>159</v>
      </c>
      <c r="B735" s="63" t="s">
        <v>531</v>
      </c>
      <c r="C735" s="109" t="s">
        <v>510</v>
      </c>
      <c r="D735" s="58">
        <v>44</v>
      </c>
      <c r="E735" s="109"/>
      <c r="F735" s="109"/>
    </row>
    <row r="736" spans="1:6" ht="60">
      <c r="A736" s="5">
        <f>A735+1</f>
        <v>160</v>
      </c>
      <c r="B736" s="63" t="s">
        <v>532</v>
      </c>
      <c r="C736" s="109" t="s">
        <v>510</v>
      </c>
      <c r="D736" s="58">
        <v>2</v>
      </c>
      <c r="E736" s="109"/>
      <c r="F736" s="109"/>
    </row>
    <row r="737" spans="1:6" ht="45">
      <c r="A737" s="5">
        <f>A736+1</f>
        <v>161</v>
      </c>
      <c r="B737" s="63" t="s">
        <v>361</v>
      </c>
      <c r="C737" s="109" t="s">
        <v>510</v>
      </c>
      <c r="D737" s="58">
        <v>2</v>
      </c>
      <c r="E737" s="109"/>
      <c r="F737" s="109"/>
    </row>
    <row r="738" spans="1:7" ht="15.75">
      <c r="A738" s="5">
        <f>A737+1</f>
        <v>162</v>
      </c>
      <c r="B738" s="63" t="s">
        <v>533</v>
      </c>
      <c r="C738" s="109" t="s">
        <v>518</v>
      </c>
      <c r="D738" s="58">
        <v>50</v>
      </c>
      <c r="E738" s="109"/>
      <c r="F738" s="109"/>
      <c r="G738" s="68"/>
    </row>
    <row r="739" spans="1:7" ht="15.75">
      <c r="A739" s="5">
        <f>A738+1</f>
        <v>163</v>
      </c>
      <c r="B739" s="63" t="s">
        <v>362</v>
      </c>
      <c r="C739" s="6" t="s">
        <v>519</v>
      </c>
      <c r="D739" s="58">
        <v>2500</v>
      </c>
      <c r="E739" s="6"/>
      <c r="F739" s="6"/>
      <c r="G739" s="68"/>
    </row>
    <row r="740" spans="1:7" ht="18.75">
      <c r="A740" s="88"/>
      <c r="B740" s="104" t="s">
        <v>377</v>
      </c>
      <c r="C740" s="110"/>
      <c r="D740" s="90"/>
      <c r="E740" s="110"/>
      <c r="F740" s="110"/>
      <c r="G740" s="84"/>
    </row>
    <row r="741" spans="1:7" ht="120">
      <c r="A741" s="5">
        <f>A739+1</f>
        <v>164</v>
      </c>
      <c r="B741" s="94" t="s">
        <v>395</v>
      </c>
      <c r="C741" s="111" t="s">
        <v>510</v>
      </c>
      <c r="D741" s="92">
        <v>25</v>
      </c>
      <c r="E741" s="111"/>
      <c r="F741" s="111"/>
      <c r="G741" s="68"/>
    </row>
    <row r="742" spans="1:7" s="84" customFormat="1" ht="105">
      <c r="A742" s="5">
        <f>A741+1</f>
        <v>165</v>
      </c>
      <c r="B742" s="94" t="s">
        <v>396</v>
      </c>
      <c r="C742" s="111" t="s">
        <v>510</v>
      </c>
      <c r="D742" s="92">
        <v>4</v>
      </c>
      <c r="E742" s="111"/>
      <c r="F742" s="111"/>
      <c r="G742" s="7"/>
    </row>
    <row r="743" spans="1:6" ht="135">
      <c r="A743" s="5">
        <f>A741+1</f>
        <v>165</v>
      </c>
      <c r="B743" s="94" t="s">
        <v>397</v>
      </c>
      <c r="C743" s="111" t="s">
        <v>510</v>
      </c>
      <c r="D743" s="92">
        <v>1</v>
      </c>
      <c r="E743" s="111"/>
      <c r="F743" s="111"/>
    </row>
    <row r="744" spans="1:6" ht="15.75">
      <c r="A744" s="5">
        <f>A742+1</f>
        <v>166</v>
      </c>
      <c r="B744" s="63" t="s">
        <v>964</v>
      </c>
      <c r="C744" s="111" t="s">
        <v>510</v>
      </c>
      <c r="D744" s="93">
        <v>7</v>
      </c>
      <c r="E744" s="111"/>
      <c r="F744" s="111"/>
    </row>
    <row r="745" spans="1:6" ht="60">
      <c r="A745" s="5">
        <f>A744+1</f>
        <v>167</v>
      </c>
      <c r="B745" s="63" t="s">
        <v>965</v>
      </c>
      <c r="C745" s="111" t="s">
        <v>510</v>
      </c>
      <c r="D745" s="92">
        <v>2</v>
      </c>
      <c r="E745" s="111"/>
      <c r="F745" s="111"/>
    </row>
    <row r="746" spans="1:6" ht="15.75">
      <c r="A746" s="5">
        <f aca="true" t="shared" si="26" ref="A746:A759">A745+1</f>
        <v>168</v>
      </c>
      <c r="B746" s="63" t="s">
        <v>338</v>
      </c>
      <c r="C746" s="111" t="s">
        <v>520</v>
      </c>
      <c r="D746" s="92">
        <v>3000</v>
      </c>
      <c r="E746" s="111"/>
      <c r="F746" s="111"/>
    </row>
    <row r="747" spans="1:6" ht="30">
      <c r="A747" s="5">
        <f t="shared" si="26"/>
        <v>169</v>
      </c>
      <c r="B747" s="63" t="s">
        <v>347</v>
      </c>
      <c r="C747" s="111" t="s">
        <v>520</v>
      </c>
      <c r="D747" s="92">
        <v>600</v>
      </c>
      <c r="E747" s="111"/>
      <c r="F747" s="111"/>
    </row>
    <row r="748" spans="1:6" ht="15.75">
      <c r="A748" s="5">
        <f t="shared" si="26"/>
        <v>170</v>
      </c>
      <c r="B748" s="63" t="s">
        <v>348</v>
      </c>
      <c r="C748" s="111" t="s">
        <v>510</v>
      </c>
      <c r="D748" s="92">
        <v>29</v>
      </c>
      <c r="E748" s="111"/>
      <c r="F748" s="111"/>
    </row>
    <row r="749" spans="1:6" ht="15.75">
      <c r="A749" s="5">
        <f t="shared" si="26"/>
        <v>171</v>
      </c>
      <c r="B749" s="63" t="s">
        <v>349</v>
      </c>
      <c r="C749" s="111" t="s">
        <v>510</v>
      </c>
      <c r="D749" s="92">
        <v>10</v>
      </c>
      <c r="E749" s="111"/>
      <c r="F749" s="111"/>
    </row>
    <row r="750" spans="1:6" ht="30">
      <c r="A750" s="5">
        <f t="shared" si="26"/>
        <v>172</v>
      </c>
      <c r="B750" s="63" t="s">
        <v>350</v>
      </c>
      <c r="C750" s="111" t="s">
        <v>510</v>
      </c>
      <c r="D750" s="92">
        <v>5</v>
      </c>
      <c r="E750" s="111"/>
      <c r="F750" s="111"/>
    </row>
    <row r="751" spans="1:6" ht="15.75">
      <c r="A751" s="5">
        <f t="shared" si="26"/>
        <v>173</v>
      </c>
      <c r="B751" s="63" t="s">
        <v>351</v>
      </c>
      <c r="C751" s="111" t="s">
        <v>510</v>
      </c>
      <c r="D751" s="92">
        <v>1</v>
      </c>
      <c r="E751" s="111"/>
      <c r="F751" s="111"/>
    </row>
    <row r="752" spans="1:6" ht="45">
      <c r="A752" s="5">
        <f t="shared" si="26"/>
        <v>174</v>
      </c>
      <c r="B752" s="63" t="s">
        <v>352</v>
      </c>
      <c r="C752" s="111" t="s">
        <v>510</v>
      </c>
      <c r="D752" s="92">
        <v>1</v>
      </c>
      <c r="E752" s="111"/>
      <c r="F752" s="111"/>
    </row>
    <row r="753" spans="1:6" ht="30">
      <c r="A753" s="5">
        <f t="shared" si="26"/>
        <v>175</v>
      </c>
      <c r="B753" s="63" t="s">
        <v>188</v>
      </c>
      <c r="C753" s="111" t="s">
        <v>510</v>
      </c>
      <c r="D753" s="93">
        <v>2</v>
      </c>
      <c r="E753" s="111"/>
      <c r="F753" s="111"/>
    </row>
    <row r="754" spans="1:6" ht="15.75">
      <c r="A754" s="5">
        <f t="shared" si="26"/>
        <v>176</v>
      </c>
      <c r="B754" s="63" t="s">
        <v>353</v>
      </c>
      <c r="C754" s="111" t="s">
        <v>510</v>
      </c>
      <c r="D754" s="92">
        <v>5</v>
      </c>
      <c r="E754" s="111"/>
      <c r="F754" s="111"/>
    </row>
    <row r="755" spans="1:6" ht="30">
      <c r="A755" s="5">
        <f t="shared" si="26"/>
        <v>177</v>
      </c>
      <c r="B755" s="63" t="s">
        <v>170</v>
      </c>
      <c r="C755" s="111" t="s">
        <v>510</v>
      </c>
      <c r="D755" s="92">
        <v>4</v>
      </c>
      <c r="E755" s="111"/>
      <c r="F755" s="111"/>
    </row>
    <row r="756" spans="1:6" ht="15.75">
      <c r="A756" s="5">
        <f t="shared" si="26"/>
        <v>178</v>
      </c>
      <c r="B756" s="63" t="s">
        <v>171</v>
      </c>
      <c r="C756" s="111" t="s">
        <v>510</v>
      </c>
      <c r="D756" s="92">
        <v>29</v>
      </c>
      <c r="E756" s="111"/>
      <c r="F756" s="111"/>
    </row>
    <row r="757" spans="1:6" ht="15.75">
      <c r="A757" s="5">
        <f t="shared" si="26"/>
        <v>179</v>
      </c>
      <c r="B757" s="63" t="s">
        <v>354</v>
      </c>
      <c r="C757" s="111" t="s">
        <v>510</v>
      </c>
      <c r="D757" s="92">
        <v>5</v>
      </c>
      <c r="E757" s="111"/>
      <c r="F757" s="111"/>
    </row>
    <row r="758" spans="1:6" ht="15.75">
      <c r="A758" s="5">
        <f t="shared" si="26"/>
        <v>180</v>
      </c>
      <c r="B758" s="63" t="s">
        <v>331</v>
      </c>
      <c r="C758" s="111" t="s">
        <v>518</v>
      </c>
      <c r="D758" s="92">
        <v>100</v>
      </c>
      <c r="E758" s="111"/>
      <c r="F758" s="111"/>
    </row>
    <row r="759" spans="1:6" ht="45">
      <c r="A759" s="5">
        <f t="shared" si="26"/>
        <v>181</v>
      </c>
      <c r="B759" s="63" t="s">
        <v>355</v>
      </c>
      <c r="C759" s="111" t="s">
        <v>510</v>
      </c>
      <c r="D759" s="92">
        <v>6</v>
      </c>
      <c r="E759" s="111"/>
      <c r="F759" s="111"/>
    </row>
    <row r="760" spans="1:7" ht="18.75">
      <c r="A760" s="88"/>
      <c r="B760" s="104" t="s">
        <v>398</v>
      </c>
      <c r="C760" s="106"/>
      <c r="D760" s="106"/>
      <c r="E760" s="106"/>
      <c r="F760" s="106"/>
      <c r="G760" s="84"/>
    </row>
    <row r="761" spans="1:6" ht="409.5">
      <c r="A761" s="5">
        <f>A759+1</f>
        <v>182</v>
      </c>
      <c r="B761" s="41" t="s">
        <v>966</v>
      </c>
      <c r="C761" s="6" t="s">
        <v>521</v>
      </c>
      <c r="D761" s="6">
        <v>1</v>
      </c>
      <c r="E761" s="6"/>
      <c r="F761" s="6"/>
    </row>
    <row r="762" spans="1:6" ht="409.5">
      <c r="A762" s="5">
        <f>A761+1</f>
        <v>183</v>
      </c>
      <c r="B762" s="41" t="s">
        <v>172</v>
      </c>
      <c r="C762" s="6"/>
      <c r="D762" s="6"/>
      <c r="E762" s="6"/>
      <c r="F762" s="6"/>
    </row>
    <row r="763" spans="1:6" ht="409.5">
      <c r="A763" s="5">
        <v>184</v>
      </c>
      <c r="B763" s="41" t="s">
        <v>967</v>
      </c>
      <c r="C763" s="4" t="s">
        <v>521</v>
      </c>
      <c r="D763" s="4">
        <v>1</v>
      </c>
      <c r="E763" s="4"/>
      <c r="F763" s="4"/>
    </row>
    <row r="764" spans="1:6" ht="409.5">
      <c r="A764" s="5">
        <f>A763+1</f>
        <v>185</v>
      </c>
      <c r="B764" s="41" t="s">
        <v>172</v>
      </c>
      <c r="C764" s="4"/>
      <c r="D764" s="4"/>
      <c r="E764" s="4"/>
      <c r="F764" s="4"/>
    </row>
    <row r="765" spans="1:6" ht="15">
      <c r="A765" s="5">
        <f>A764+1</f>
        <v>186</v>
      </c>
      <c r="B765" s="134" t="s">
        <v>968</v>
      </c>
      <c r="C765" s="6"/>
      <c r="D765" s="6"/>
      <c r="E765" s="6"/>
      <c r="F765" s="6"/>
    </row>
    <row r="766" spans="1:6" ht="60">
      <c r="A766" s="5">
        <f>A765+1</f>
        <v>187</v>
      </c>
      <c r="B766" s="65" t="s">
        <v>173</v>
      </c>
      <c r="C766" s="4"/>
      <c r="D766" s="4"/>
      <c r="E766" s="4"/>
      <c r="F766" s="4"/>
    </row>
    <row r="767" spans="1:6" ht="18.75">
      <c r="A767" s="6"/>
      <c r="B767" s="108" t="s">
        <v>442</v>
      </c>
      <c r="C767" s="107"/>
      <c r="D767" s="107"/>
      <c r="E767" s="107"/>
      <c r="F767" s="107"/>
    </row>
    <row r="768" spans="1:6" ht="15">
      <c r="A768" s="6"/>
      <c r="B768" s="103" t="s">
        <v>412</v>
      </c>
      <c r="C768" s="6"/>
      <c r="D768" s="6"/>
      <c r="E768" s="6"/>
      <c r="F768" s="6"/>
    </row>
    <row r="769" spans="1:6" ht="195">
      <c r="A769" s="5">
        <f>A766+1</f>
        <v>188</v>
      </c>
      <c r="B769" s="95" t="s">
        <v>413</v>
      </c>
      <c r="C769" s="116" t="s">
        <v>523</v>
      </c>
      <c r="D769" s="117">
        <v>2</v>
      </c>
      <c r="E769" s="116"/>
      <c r="F769" s="116"/>
    </row>
    <row r="770" spans="1:6" ht="195">
      <c r="A770" s="5">
        <f>A769+1</f>
        <v>189</v>
      </c>
      <c r="B770" s="95" t="s">
        <v>414</v>
      </c>
      <c r="C770" s="116" t="s">
        <v>523</v>
      </c>
      <c r="D770" s="117">
        <v>17</v>
      </c>
      <c r="E770" s="116"/>
      <c r="F770" s="116"/>
    </row>
    <row r="771" spans="1:6" ht="195">
      <c r="A771" s="5">
        <f>A770+1</f>
        <v>190</v>
      </c>
      <c r="B771" s="95" t="s">
        <v>415</v>
      </c>
      <c r="C771" s="116" t="s">
        <v>523</v>
      </c>
      <c r="D771" s="37">
        <v>1</v>
      </c>
      <c r="E771" s="116"/>
      <c r="F771" s="116"/>
    </row>
    <row r="772" spans="1:6" ht="15">
      <c r="A772" s="6"/>
      <c r="B772" s="97" t="s">
        <v>416</v>
      </c>
      <c r="C772" s="6"/>
      <c r="D772" s="6"/>
      <c r="E772" s="6"/>
      <c r="F772" s="6"/>
    </row>
    <row r="773" spans="1:6" ht="15">
      <c r="A773" s="6"/>
      <c r="B773" s="97" t="s">
        <v>417</v>
      </c>
      <c r="C773" s="6"/>
      <c r="D773" s="6"/>
      <c r="E773" s="6"/>
      <c r="F773" s="6"/>
    </row>
    <row r="774" spans="1:6" ht="150">
      <c r="A774" s="5">
        <f>A771+1</f>
        <v>191</v>
      </c>
      <c r="B774" s="96" t="s">
        <v>418</v>
      </c>
      <c r="C774" s="116" t="s">
        <v>523</v>
      </c>
      <c r="D774" s="6">
        <v>9</v>
      </c>
      <c r="E774" s="116"/>
      <c r="F774" s="116"/>
    </row>
    <row r="775" spans="1:6" ht="15">
      <c r="A775" s="6"/>
      <c r="B775" s="97" t="s">
        <v>419</v>
      </c>
      <c r="C775" s="116"/>
      <c r="D775" s="6"/>
      <c r="E775" s="116"/>
      <c r="F775" s="116"/>
    </row>
    <row r="776" spans="1:6" ht="120">
      <c r="A776" s="5">
        <f>A774+1</f>
        <v>192</v>
      </c>
      <c r="B776" s="96" t="s">
        <v>420</v>
      </c>
      <c r="C776" s="116" t="s">
        <v>523</v>
      </c>
      <c r="D776" s="6">
        <v>91</v>
      </c>
      <c r="E776" s="116"/>
      <c r="F776" s="116"/>
    </row>
    <row r="777" spans="1:6" ht="15">
      <c r="A777" s="6"/>
      <c r="B777" s="97" t="s">
        <v>421</v>
      </c>
      <c r="C777" s="116"/>
      <c r="D777" s="6"/>
      <c r="E777" s="116"/>
      <c r="F777" s="116"/>
    </row>
    <row r="778" spans="1:6" ht="120">
      <c r="A778" s="5">
        <f>A776+1</f>
        <v>193</v>
      </c>
      <c r="B778" s="96" t="s">
        <v>534</v>
      </c>
      <c r="C778" s="116" t="s">
        <v>536</v>
      </c>
      <c r="D778" s="116">
        <v>5</v>
      </c>
      <c r="E778" s="116"/>
      <c r="F778" s="116"/>
    </row>
    <row r="779" spans="1:6" ht="120">
      <c r="A779" s="5">
        <f>A778+1</f>
        <v>194</v>
      </c>
      <c r="B779" s="96" t="s">
        <v>422</v>
      </c>
      <c r="C779" s="116" t="s">
        <v>536</v>
      </c>
      <c r="D779" s="120">
        <v>50</v>
      </c>
      <c r="E779" s="116"/>
      <c r="F779" s="116"/>
    </row>
    <row r="780" spans="1:6" ht="120">
      <c r="A780" s="5">
        <f>A779+1</f>
        <v>195</v>
      </c>
      <c r="B780" s="96" t="s">
        <v>423</v>
      </c>
      <c r="C780" s="116" t="s">
        <v>536</v>
      </c>
      <c r="D780" s="120">
        <v>250</v>
      </c>
      <c r="E780" s="116"/>
      <c r="F780" s="116"/>
    </row>
    <row r="781" spans="1:6" ht="120">
      <c r="A781" s="5">
        <f>A780+1</f>
        <v>196</v>
      </c>
      <c r="B781" s="96" t="s">
        <v>424</v>
      </c>
      <c r="C781" s="116" t="s">
        <v>536</v>
      </c>
      <c r="D781" s="120">
        <v>484</v>
      </c>
      <c r="E781" s="116"/>
      <c r="F781" s="116"/>
    </row>
    <row r="782" spans="1:6" ht="120">
      <c r="A782" s="5">
        <f>A781+1</f>
        <v>197</v>
      </c>
      <c r="B782" s="96" t="s">
        <v>425</v>
      </c>
      <c r="C782" s="116" t="s">
        <v>536</v>
      </c>
      <c r="D782" s="120">
        <v>782</v>
      </c>
      <c r="E782" s="116"/>
      <c r="F782" s="116"/>
    </row>
    <row r="783" spans="1:6" ht="15">
      <c r="A783" s="5"/>
      <c r="B783" s="96"/>
      <c r="C783" s="116"/>
      <c r="D783" s="120"/>
      <c r="E783" s="116"/>
      <c r="F783" s="116"/>
    </row>
    <row r="784" spans="1:6" ht="15">
      <c r="A784" s="6"/>
      <c r="B784" s="98" t="s">
        <v>426</v>
      </c>
      <c r="C784" s="116"/>
      <c r="D784" s="116"/>
      <c r="E784" s="116"/>
      <c r="F784" s="116"/>
    </row>
    <row r="785" spans="1:6" ht="60">
      <c r="A785" s="5">
        <f>A782+1</f>
        <v>198</v>
      </c>
      <c r="B785" s="99" t="s">
        <v>427</v>
      </c>
      <c r="C785" s="116" t="s">
        <v>523</v>
      </c>
      <c r="D785" s="116">
        <v>80</v>
      </c>
      <c r="E785" s="116"/>
      <c r="F785" s="116"/>
    </row>
    <row r="786" spans="1:6" ht="15">
      <c r="A786" s="6"/>
      <c r="B786" s="96"/>
      <c r="C786" s="116"/>
      <c r="D786" s="120"/>
      <c r="E786" s="116"/>
      <c r="F786" s="116"/>
    </row>
    <row r="787" spans="1:6" ht="15">
      <c r="A787" s="5"/>
      <c r="B787" s="98" t="s">
        <v>428</v>
      </c>
      <c r="C787" s="116"/>
      <c r="D787" s="120"/>
      <c r="E787" s="116"/>
      <c r="F787" s="116"/>
    </row>
    <row r="788" spans="1:6" ht="30">
      <c r="A788" s="5">
        <f>A785+1</f>
        <v>199</v>
      </c>
      <c r="B788" s="100" t="s">
        <v>429</v>
      </c>
      <c r="C788" s="116" t="s">
        <v>536</v>
      </c>
      <c r="D788" s="116">
        <v>360</v>
      </c>
      <c r="E788" s="116"/>
      <c r="F788" s="116"/>
    </row>
    <row r="789" spans="1:6" ht="15">
      <c r="A789" s="5"/>
      <c r="B789" s="98" t="s">
        <v>430</v>
      </c>
      <c r="C789" s="116"/>
      <c r="D789" s="121"/>
      <c r="E789" s="116"/>
      <c r="F789" s="116"/>
    </row>
    <row r="790" spans="1:6" ht="30">
      <c r="A790" s="5">
        <f>A788+1</f>
        <v>200</v>
      </c>
      <c r="B790" s="96" t="s">
        <v>545</v>
      </c>
      <c r="C790" s="116" t="s">
        <v>536</v>
      </c>
      <c r="D790" s="121">
        <v>1250</v>
      </c>
      <c r="E790" s="116"/>
      <c r="F790" s="116"/>
    </row>
    <row r="791" spans="1:6" ht="15">
      <c r="A791" s="6"/>
      <c r="B791" s="98" t="s">
        <v>431</v>
      </c>
      <c r="C791" s="116"/>
      <c r="D791" s="121"/>
      <c r="E791" s="116"/>
      <c r="F791" s="116"/>
    </row>
    <row r="792" spans="1:6" ht="30">
      <c r="A792" s="5">
        <f>A790+1</f>
        <v>201</v>
      </c>
      <c r="B792" s="101" t="s">
        <v>432</v>
      </c>
      <c r="C792" s="116" t="s">
        <v>536</v>
      </c>
      <c r="D792" s="121">
        <v>750</v>
      </c>
      <c r="E792" s="116"/>
      <c r="F792" s="116"/>
    </row>
    <row r="793" spans="1:6" ht="30">
      <c r="A793" s="5">
        <f>A792+1</f>
        <v>202</v>
      </c>
      <c r="B793" s="101" t="s">
        <v>433</v>
      </c>
      <c r="C793" s="116" t="s">
        <v>536</v>
      </c>
      <c r="D793" s="121">
        <v>450</v>
      </c>
      <c r="E793" s="116"/>
      <c r="F793" s="116"/>
    </row>
    <row r="794" spans="1:6" ht="15">
      <c r="A794" s="5"/>
      <c r="B794" s="98"/>
      <c r="C794" s="116"/>
      <c r="D794" s="116"/>
      <c r="E794" s="116"/>
      <c r="F794" s="116"/>
    </row>
    <row r="795" spans="1:6" ht="15">
      <c r="A795" s="6"/>
      <c r="B795" s="98" t="s">
        <v>434</v>
      </c>
      <c r="C795" s="116"/>
      <c r="D795" s="116"/>
      <c r="E795" s="116"/>
      <c r="F795" s="116"/>
    </row>
    <row r="796" spans="1:6" ht="15">
      <c r="A796" s="5">
        <f>A793+1</f>
        <v>203</v>
      </c>
      <c r="B796" s="96" t="s">
        <v>435</v>
      </c>
      <c r="C796" s="116" t="s">
        <v>510</v>
      </c>
      <c r="D796" s="116">
        <v>100</v>
      </c>
      <c r="E796" s="116"/>
      <c r="F796" s="116"/>
    </row>
    <row r="797" spans="1:6" ht="15">
      <c r="A797" s="6"/>
      <c r="B797" s="96"/>
      <c r="C797" s="116"/>
      <c r="D797" s="116"/>
      <c r="E797" s="116"/>
      <c r="F797" s="116"/>
    </row>
    <row r="798" spans="1:6" ht="15">
      <c r="A798" s="5"/>
      <c r="B798" s="98" t="s">
        <v>436</v>
      </c>
      <c r="C798" s="116"/>
      <c r="D798" s="116"/>
      <c r="E798" s="116"/>
      <c r="F798" s="116"/>
    </row>
    <row r="799" spans="1:6" ht="45">
      <c r="A799" s="5">
        <f>A796+1</f>
        <v>204</v>
      </c>
      <c r="B799" s="96" t="s">
        <v>437</v>
      </c>
      <c r="C799" s="116" t="s">
        <v>520</v>
      </c>
      <c r="D799" s="116">
        <v>370</v>
      </c>
      <c r="E799" s="116"/>
      <c r="F799" s="116"/>
    </row>
    <row r="800" spans="1:6" ht="15">
      <c r="A800" s="5"/>
      <c r="B800" s="96"/>
      <c r="C800" s="116"/>
      <c r="D800" s="116"/>
      <c r="E800" s="116"/>
      <c r="F800" s="116"/>
    </row>
    <row r="801" spans="1:6" ht="15">
      <c r="A801" s="6"/>
      <c r="B801" s="98" t="s">
        <v>438</v>
      </c>
      <c r="C801" s="123"/>
      <c r="D801" s="116"/>
      <c r="E801" s="123"/>
      <c r="F801" s="123"/>
    </row>
    <row r="802" spans="1:6" ht="75">
      <c r="A802" s="5">
        <f>A799+1</f>
        <v>205</v>
      </c>
      <c r="B802" s="96" t="s">
        <v>197</v>
      </c>
      <c r="C802" s="116" t="s">
        <v>6</v>
      </c>
      <c r="D802" s="116">
        <v>500</v>
      </c>
      <c r="E802" s="116"/>
      <c r="F802" s="116"/>
    </row>
    <row r="803" spans="1:6" ht="15">
      <c r="A803" s="6"/>
      <c r="B803" s="118"/>
      <c r="C803" s="122"/>
      <c r="D803" s="122"/>
      <c r="E803" s="122"/>
      <c r="F803" s="122"/>
    </row>
    <row r="804" spans="1:6" ht="15">
      <c r="A804" s="5"/>
      <c r="B804" s="119" t="s">
        <v>439</v>
      </c>
      <c r="C804" s="122"/>
      <c r="D804" s="122"/>
      <c r="E804" s="122"/>
      <c r="F804" s="122"/>
    </row>
    <row r="805" spans="1:6" ht="15">
      <c r="A805" s="5">
        <f>A802+1</f>
        <v>206</v>
      </c>
      <c r="B805" s="118" t="s">
        <v>440</v>
      </c>
      <c r="C805" s="122" t="s">
        <v>510</v>
      </c>
      <c r="D805" s="116">
        <v>75</v>
      </c>
      <c r="E805" s="122"/>
      <c r="F805" s="122"/>
    </row>
    <row r="806" spans="1:6" ht="15">
      <c r="A806" s="5"/>
      <c r="B806" s="118"/>
      <c r="C806" s="122"/>
      <c r="D806" s="122"/>
      <c r="E806" s="122"/>
      <c r="F806" s="122"/>
    </row>
    <row r="807" spans="1:6" ht="15">
      <c r="A807" s="6"/>
      <c r="B807" s="119" t="s">
        <v>441</v>
      </c>
      <c r="C807" s="122"/>
      <c r="D807" s="122"/>
      <c r="E807" s="122"/>
      <c r="F807" s="122"/>
    </row>
    <row r="808" spans="1:6" ht="60">
      <c r="A808" s="5">
        <f>A805+1</f>
        <v>207</v>
      </c>
      <c r="B808" s="96" t="s">
        <v>546</v>
      </c>
      <c r="C808" s="123" t="s">
        <v>537</v>
      </c>
      <c r="D808" s="116">
        <v>160</v>
      </c>
      <c r="E808" s="123"/>
      <c r="F808" s="123"/>
    </row>
    <row r="809" spans="1:6" ht="15">
      <c r="A809" s="6"/>
      <c r="B809" s="118"/>
      <c r="C809" s="6"/>
      <c r="D809" s="6"/>
      <c r="E809" s="6"/>
      <c r="F809" s="6"/>
    </row>
    <row r="810" spans="1:6" ht="15">
      <c r="A810" s="5"/>
      <c r="B810" s="118" t="s">
        <v>535</v>
      </c>
      <c r="C810" s="6"/>
      <c r="D810" s="6"/>
      <c r="E810" s="6"/>
      <c r="F810" s="6"/>
    </row>
    <row r="811" spans="1:7" ht="18.75">
      <c r="A811" s="88"/>
      <c r="B811" s="104" t="s">
        <v>504</v>
      </c>
      <c r="C811" s="90"/>
      <c r="D811" s="90"/>
      <c r="E811" s="90"/>
      <c r="F811" s="90"/>
      <c r="G811" s="84"/>
    </row>
    <row r="812" spans="1:6" ht="15">
      <c r="A812" s="6"/>
      <c r="B812" s="98" t="s">
        <v>443</v>
      </c>
      <c r="C812" s="6"/>
      <c r="D812" s="6"/>
      <c r="E812" s="6"/>
      <c r="F812" s="6"/>
    </row>
    <row r="813" spans="1:6" ht="60">
      <c r="A813" s="5">
        <f>A808+1</f>
        <v>208</v>
      </c>
      <c r="B813" s="96" t="s">
        <v>547</v>
      </c>
      <c r="C813" s="58" t="s">
        <v>510</v>
      </c>
      <c r="D813" s="58">
        <v>170</v>
      </c>
      <c r="E813" s="58"/>
      <c r="F813" s="58"/>
    </row>
    <row r="814" spans="1:6" ht="60">
      <c r="A814" s="5">
        <f>A813+1</f>
        <v>209</v>
      </c>
      <c r="B814" s="96" t="s">
        <v>548</v>
      </c>
      <c r="C814" s="58" t="s">
        <v>510</v>
      </c>
      <c r="D814" s="58">
        <v>22</v>
      </c>
      <c r="E814" s="58"/>
      <c r="F814" s="58"/>
    </row>
    <row r="815" spans="1:6" ht="60">
      <c r="A815" s="5">
        <f aca="true" t="shared" si="27" ref="A815:A821">A814+1</f>
        <v>210</v>
      </c>
      <c r="B815" s="96" t="s">
        <v>444</v>
      </c>
      <c r="C815" s="58" t="s">
        <v>510</v>
      </c>
      <c r="D815" s="336">
        <v>22</v>
      </c>
      <c r="E815" s="58"/>
      <c r="F815" s="58"/>
    </row>
    <row r="816" spans="1:6" ht="135">
      <c r="A816" s="5">
        <f t="shared" si="27"/>
        <v>211</v>
      </c>
      <c r="B816" s="96" t="s">
        <v>445</v>
      </c>
      <c r="C816" s="58" t="s">
        <v>510</v>
      </c>
      <c r="D816" s="58">
        <v>1</v>
      </c>
      <c r="E816" s="58"/>
      <c r="F816" s="58"/>
    </row>
    <row r="817" spans="1:6" ht="45">
      <c r="A817" s="5">
        <f t="shared" si="27"/>
        <v>212</v>
      </c>
      <c r="B817" s="96" t="s">
        <v>549</v>
      </c>
      <c r="C817" s="58" t="s">
        <v>510</v>
      </c>
      <c r="D817" s="58">
        <v>22</v>
      </c>
      <c r="E817" s="58"/>
      <c r="F817" s="58"/>
    </row>
    <row r="818" spans="1:6" ht="30">
      <c r="A818" s="5">
        <f t="shared" si="27"/>
        <v>213</v>
      </c>
      <c r="B818" s="96" t="s">
        <v>550</v>
      </c>
      <c r="C818" s="58" t="s">
        <v>510</v>
      </c>
      <c r="D818" s="58">
        <v>22</v>
      </c>
      <c r="E818" s="58"/>
      <c r="F818" s="58"/>
    </row>
    <row r="819" spans="1:6" ht="30">
      <c r="A819" s="5">
        <f t="shared" si="27"/>
        <v>214</v>
      </c>
      <c r="B819" s="96" t="s">
        <v>551</v>
      </c>
      <c r="C819" s="58" t="s">
        <v>510</v>
      </c>
      <c r="D819" s="58">
        <v>10</v>
      </c>
      <c r="E819" s="58"/>
      <c r="F819" s="58"/>
    </row>
    <row r="820" spans="1:6" ht="90">
      <c r="A820" s="5">
        <f t="shared" si="27"/>
        <v>215</v>
      </c>
      <c r="B820" s="96" t="s">
        <v>446</v>
      </c>
      <c r="C820" s="58" t="s">
        <v>516</v>
      </c>
      <c r="D820" s="58">
        <f>936+68+50+50+500+400-100</f>
        <v>1904</v>
      </c>
      <c r="E820" s="58"/>
      <c r="F820" s="58"/>
    </row>
    <row r="821" spans="1:6" ht="30">
      <c r="A821" s="5">
        <f t="shared" si="27"/>
        <v>216</v>
      </c>
      <c r="B821" s="96" t="s">
        <v>447</v>
      </c>
      <c r="C821" s="337" t="s">
        <v>510</v>
      </c>
      <c r="D821" s="337">
        <v>1</v>
      </c>
      <c r="E821" s="337"/>
      <c r="F821" s="337"/>
    </row>
    <row r="822" spans="1:6" ht="15">
      <c r="A822" s="6"/>
      <c r="B822" s="98" t="s">
        <v>448</v>
      </c>
      <c r="C822" s="6"/>
      <c r="D822" s="6"/>
      <c r="E822" s="6"/>
      <c r="F822" s="6"/>
    </row>
    <row r="823" spans="1:6" ht="27.75">
      <c r="A823" s="5">
        <f>A821+1</f>
        <v>217</v>
      </c>
      <c r="B823" s="96" t="s">
        <v>1051</v>
      </c>
      <c r="C823" s="58" t="s">
        <v>510</v>
      </c>
      <c r="D823" s="6">
        <v>23</v>
      </c>
      <c r="E823" s="58"/>
      <c r="F823" s="58"/>
    </row>
    <row r="824" spans="1:6" ht="90">
      <c r="A824" s="5">
        <f>A823+1</f>
        <v>218</v>
      </c>
      <c r="B824" s="96" t="s">
        <v>449</v>
      </c>
      <c r="C824" s="58" t="s">
        <v>514</v>
      </c>
      <c r="D824" s="6">
        <v>2</v>
      </c>
      <c r="E824" s="58"/>
      <c r="F824" s="58"/>
    </row>
    <row r="825" spans="1:6" ht="30">
      <c r="A825" s="5">
        <f>A824+1</f>
        <v>219</v>
      </c>
      <c r="B825" s="96" t="s">
        <v>450</v>
      </c>
      <c r="C825" s="337" t="s">
        <v>517</v>
      </c>
      <c r="D825" s="6">
        <v>41</v>
      </c>
      <c r="E825" s="337"/>
      <c r="F825" s="337"/>
    </row>
    <row r="826" spans="1:6" ht="15">
      <c r="A826" s="6"/>
      <c r="B826" s="98" t="s">
        <v>451</v>
      </c>
      <c r="C826" s="6"/>
      <c r="D826" s="6"/>
      <c r="E826" s="6"/>
      <c r="F826" s="6"/>
    </row>
    <row r="827" spans="1:6" ht="240">
      <c r="A827" s="5">
        <f>A825+1</f>
        <v>220</v>
      </c>
      <c r="B827" s="96" t="s">
        <v>552</v>
      </c>
      <c r="C827" s="338" t="s">
        <v>510</v>
      </c>
      <c r="D827" s="58">
        <v>1</v>
      </c>
      <c r="E827" s="338"/>
      <c r="F827" s="338"/>
    </row>
    <row r="828" spans="1:6" ht="75">
      <c r="A828" s="5">
        <f>A827+1</f>
        <v>221</v>
      </c>
      <c r="B828" s="96" t="s">
        <v>452</v>
      </c>
      <c r="C828" s="58"/>
      <c r="D828" s="58"/>
      <c r="E828" s="58"/>
      <c r="F828" s="58"/>
    </row>
    <row r="829" spans="1:6" ht="15">
      <c r="A829" s="6"/>
      <c r="B829" s="96" t="s">
        <v>453</v>
      </c>
      <c r="C829" s="58" t="s">
        <v>512</v>
      </c>
      <c r="D829" s="58">
        <v>12</v>
      </c>
      <c r="E829" s="58"/>
      <c r="F829" s="58"/>
    </row>
    <row r="830" spans="1:6" ht="45">
      <c r="A830" s="5">
        <f>A828+1</f>
        <v>222</v>
      </c>
      <c r="B830" s="96" t="s">
        <v>454</v>
      </c>
      <c r="C830" s="58" t="s">
        <v>510</v>
      </c>
      <c r="D830" s="58">
        <v>1</v>
      </c>
      <c r="E830" s="58"/>
      <c r="F830" s="58"/>
    </row>
    <row r="831" spans="1:6" ht="45">
      <c r="A831" s="5">
        <f>A830+1</f>
        <v>223</v>
      </c>
      <c r="B831" s="96" t="s">
        <v>455</v>
      </c>
      <c r="C831" s="58" t="s">
        <v>516</v>
      </c>
      <c r="D831" s="58">
        <v>0</v>
      </c>
      <c r="E831" s="58"/>
      <c r="F831" s="58"/>
    </row>
    <row r="832" spans="1:6" ht="45">
      <c r="A832" s="5">
        <f>A831+1</f>
        <v>224</v>
      </c>
      <c r="B832" s="96" t="s">
        <v>554</v>
      </c>
      <c r="C832" s="58" t="s">
        <v>516</v>
      </c>
      <c r="D832" s="58">
        <v>60</v>
      </c>
      <c r="E832" s="58"/>
      <c r="F832" s="58"/>
    </row>
    <row r="833" spans="1:6" ht="30">
      <c r="A833" s="5">
        <f>A832+1</f>
        <v>225</v>
      </c>
      <c r="B833" s="96" t="s">
        <v>553</v>
      </c>
      <c r="C833" s="58" t="s">
        <v>510</v>
      </c>
      <c r="D833" s="58">
        <v>1</v>
      </c>
      <c r="E833" s="58"/>
      <c r="F833" s="58"/>
    </row>
    <row r="834" spans="1:6" ht="30">
      <c r="A834" s="5">
        <f>A833+1</f>
        <v>226</v>
      </c>
      <c r="B834" s="96" t="s">
        <v>456</v>
      </c>
      <c r="C834" s="58" t="s">
        <v>510</v>
      </c>
      <c r="D834" s="58">
        <v>1</v>
      </c>
      <c r="E834" s="58"/>
      <c r="F834" s="58"/>
    </row>
    <row r="835" spans="1:6" ht="45">
      <c r="A835" s="5">
        <f>A834+1</f>
        <v>227</v>
      </c>
      <c r="B835" s="96" t="s">
        <v>457</v>
      </c>
      <c r="C835" s="58"/>
      <c r="D835" s="58"/>
      <c r="E835" s="58"/>
      <c r="F835" s="58"/>
    </row>
    <row r="836" spans="1:6" ht="15">
      <c r="A836" s="6"/>
      <c r="B836" s="96" t="s">
        <v>458</v>
      </c>
      <c r="C836" s="58" t="s">
        <v>510</v>
      </c>
      <c r="D836" s="339">
        <v>1</v>
      </c>
      <c r="E836" s="58"/>
      <c r="F836" s="58"/>
    </row>
    <row r="837" spans="1:6" ht="30">
      <c r="A837" s="5">
        <f>A835+1</f>
        <v>228</v>
      </c>
      <c r="B837" s="96" t="s">
        <v>459</v>
      </c>
      <c r="C837" s="339"/>
      <c r="D837" s="339"/>
      <c r="E837" s="339"/>
      <c r="F837" s="339"/>
    </row>
    <row r="838" spans="1:6" ht="15">
      <c r="A838" s="6"/>
      <c r="B838" s="96" t="s">
        <v>458</v>
      </c>
      <c r="C838" s="58" t="s">
        <v>510</v>
      </c>
      <c r="D838" s="339">
        <v>1</v>
      </c>
      <c r="E838" s="58"/>
      <c r="F838" s="58"/>
    </row>
    <row r="839" spans="1:6" ht="15">
      <c r="A839" s="5">
        <f>A837+1</f>
        <v>229</v>
      </c>
      <c r="B839" s="96" t="s">
        <v>460</v>
      </c>
      <c r="C839" s="58"/>
      <c r="D839" s="58"/>
      <c r="E839" s="58"/>
      <c r="F839" s="58"/>
    </row>
    <row r="840" spans="1:6" ht="15">
      <c r="A840" s="6"/>
      <c r="B840" s="96" t="s">
        <v>458</v>
      </c>
      <c r="C840" s="58" t="s">
        <v>510</v>
      </c>
      <c r="D840" s="58">
        <v>1</v>
      </c>
      <c r="E840" s="58"/>
      <c r="F840" s="58"/>
    </row>
    <row r="841" spans="1:6" ht="45">
      <c r="A841" s="5">
        <f>A839+1</f>
        <v>230</v>
      </c>
      <c r="B841" s="96" t="s">
        <v>461</v>
      </c>
      <c r="C841" s="58"/>
      <c r="D841" s="58"/>
      <c r="E841" s="58"/>
      <c r="F841" s="58"/>
    </row>
    <row r="842" spans="1:6" ht="15">
      <c r="A842" s="6"/>
      <c r="B842" s="96" t="s">
        <v>458</v>
      </c>
      <c r="C842" s="58" t="s">
        <v>510</v>
      </c>
      <c r="D842" s="58">
        <v>1</v>
      </c>
      <c r="E842" s="58"/>
      <c r="F842" s="58"/>
    </row>
    <row r="843" spans="1:6" ht="45">
      <c r="A843" s="5">
        <f>A841+1</f>
        <v>231</v>
      </c>
      <c r="B843" s="96" t="s">
        <v>462</v>
      </c>
      <c r="C843" s="58" t="s">
        <v>510</v>
      </c>
      <c r="D843" s="58">
        <v>1</v>
      </c>
      <c r="E843" s="58"/>
      <c r="F843" s="58"/>
    </row>
    <row r="844" spans="1:6" ht="15">
      <c r="A844" s="6"/>
      <c r="B844" s="98" t="s">
        <v>463</v>
      </c>
      <c r="C844" s="6"/>
      <c r="D844" s="6"/>
      <c r="E844" s="6"/>
      <c r="F844" s="6"/>
    </row>
    <row r="845" spans="1:6" ht="75">
      <c r="A845" s="5">
        <f>A843+1</f>
        <v>232</v>
      </c>
      <c r="B845" s="96" t="s">
        <v>464</v>
      </c>
      <c r="C845" s="6"/>
      <c r="D845" s="6"/>
      <c r="E845" s="6"/>
      <c r="F845" s="6"/>
    </row>
    <row r="846" spans="1:6" ht="15">
      <c r="A846" s="6"/>
      <c r="B846" s="96" t="s">
        <v>465</v>
      </c>
      <c r="C846" s="58" t="s">
        <v>512</v>
      </c>
      <c r="D846" s="58">
        <v>0</v>
      </c>
      <c r="E846" s="58"/>
      <c r="F846" s="58"/>
    </row>
    <row r="847" spans="1:6" ht="15">
      <c r="A847" s="6"/>
      <c r="B847" s="96" t="s">
        <v>466</v>
      </c>
      <c r="C847" s="58" t="s">
        <v>512</v>
      </c>
      <c r="D847" s="58">
        <v>0</v>
      </c>
      <c r="E847" s="58"/>
      <c r="F847" s="58"/>
    </row>
    <row r="848" spans="1:6" ht="15">
      <c r="A848" s="6"/>
      <c r="B848" s="96" t="s">
        <v>467</v>
      </c>
      <c r="C848" s="58" t="s">
        <v>512</v>
      </c>
      <c r="D848" s="58">
        <v>42</v>
      </c>
      <c r="E848" s="58"/>
      <c r="F848" s="58"/>
    </row>
    <row r="849" spans="1:6" ht="15">
      <c r="A849" s="6"/>
      <c r="B849" s="96" t="s">
        <v>468</v>
      </c>
      <c r="C849" s="58" t="s">
        <v>512</v>
      </c>
      <c r="D849" s="58">
        <v>30</v>
      </c>
      <c r="E849" s="58"/>
      <c r="F849" s="58"/>
    </row>
    <row r="850" spans="1:6" ht="15">
      <c r="A850" s="6"/>
      <c r="B850" s="96" t="s">
        <v>469</v>
      </c>
      <c r="C850" s="58" t="s">
        <v>512</v>
      </c>
      <c r="D850" s="340">
        <v>30</v>
      </c>
      <c r="E850" s="58"/>
      <c r="F850" s="58"/>
    </row>
    <row r="851" spans="1:6" ht="15">
      <c r="A851" s="6"/>
      <c r="B851" s="96" t="s">
        <v>470</v>
      </c>
      <c r="C851" s="58" t="s">
        <v>512</v>
      </c>
      <c r="D851" s="340">
        <v>18</v>
      </c>
      <c r="E851" s="58"/>
      <c r="F851" s="58"/>
    </row>
    <row r="852" spans="1:6" ht="45">
      <c r="A852" s="5">
        <f>A845+1</f>
        <v>233</v>
      </c>
      <c r="B852" s="96" t="s">
        <v>471</v>
      </c>
      <c r="C852" s="58"/>
      <c r="D852" s="340"/>
      <c r="E852" s="58"/>
      <c r="F852" s="58"/>
    </row>
    <row r="853" spans="1:6" ht="15">
      <c r="A853" s="6"/>
      <c r="B853" s="96" t="s">
        <v>472</v>
      </c>
      <c r="C853" s="58" t="s">
        <v>512</v>
      </c>
      <c r="D853" s="58">
        <v>102</v>
      </c>
      <c r="E853" s="58"/>
      <c r="F853" s="58"/>
    </row>
    <row r="854" spans="1:6" ht="30">
      <c r="A854" s="5">
        <f>A852+1</f>
        <v>234</v>
      </c>
      <c r="B854" s="96" t="s">
        <v>473</v>
      </c>
      <c r="C854" s="58" t="s">
        <v>512</v>
      </c>
      <c r="D854" s="339">
        <v>102</v>
      </c>
      <c r="E854" s="58"/>
      <c r="F854" s="58"/>
    </row>
    <row r="855" spans="1:6" ht="45">
      <c r="A855" s="5">
        <f aca="true" t="shared" si="28" ref="A855:A860">A854+1</f>
        <v>235</v>
      </c>
      <c r="B855" s="96" t="s">
        <v>474</v>
      </c>
      <c r="C855" s="58" t="s">
        <v>510</v>
      </c>
      <c r="D855" s="339">
        <v>0</v>
      </c>
      <c r="E855" s="58"/>
      <c r="F855" s="58"/>
    </row>
    <row r="856" spans="1:6" ht="45">
      <c r="A856" s="5">
        <f t="shared" si="28"/>
        <v>236</v>
      </c>
      <c r="B856" s="96" t="s">
        <v>475</v>
      </c>
      <c r="C856" s="58" t="s">
        <v>510</v>
      </c>
      <c r="D856" s="58">
        <v>25</v>
      </c>
      <c r="E856" s="58"/>
      <c r="F856" s="58"/>
    </row>
    <row r="857" spans="1:6" ht="45">
      <c r="A857" s="5">
        <f t="shared" si="28"/>
        <v>237</v>
      </c>
      <c r="B857" s="96" t="s">
        <v>558</v>
      </c>
      <c r="C857" s="58" t="s">
        <v>510</v>
      </c>
      <c r="D857" s="58">
        <v>25</v>
      </c>
      <c r="E857" s="58"/>
      <c r="F857" s="58"/>
    </row>
    <row r="858" spans="1:6" ht="45">
      <c r="A858" s="5">
        <f t="shared" si="28"/>
        <v>238</v>
      </c>
      <c r="B858" s="96" t="s">
        <v>476</v>
      </c>
      <c r="C858" s="58" t="s">
        <v>510</v>
      </c>
      <c r="D858" s="58">
        <v>50</v>
      </c>
      <c r="E858" s="58"/>
      <c r="F858" s="58"/>
    </row>
    <row r="859" spans="1:6" ht="75">
      <c r="A859" s="5">
        <f t="shared" si="28"/>
        <v>239</v>
      </c>
      <c r="B859" s="96" t="s">
        <v>477</v>
      </c>
      <c r="C859" s="58" t="s">
        <v>510</v>
      </c>
      <c r="D859" s="58">
        <v>25</v>
      </c>
      <c r="E859" s="58"/>
      <c r="F859" s="58"/>
    </row>
    <row r="860" spans="1:6" ht="45">
      <c r="A860" s="5">
        <f t="shared" si="28"/>
        <v>240</v>
      </c>
      <c r="B860" s="96" t="s">
        <v>478</v>
      </c>
      <c r="C860" s="58"/>
      <c r="D860" s="341"/>
      <c r="E860" s="58"/>
      <c r="F860" s="58"/>
    </row>
    <row r="861" spans="1:6" ht="15">
      <c r="A861" s="6"/>
      <c r="B861" s="96" t="s">
        <v>479</v>
      </c>
      <c r="C861" s="58" t="s">
        <v>510</v>
      </c>
      <c r="D861" s="58">
        <v>2</v>
      </c>
      <c r="E861" s="58"/>
      <c r="F861" s="58"/>
    </row>
    <row r="862" spans="1:6" ht="30">
      <c r="A862" s="5">
        <f>A860+1</f>
        <v>241</v>
      </c>
      <c r="B862" s="96" t="s">
        <v>480</v>
      </c>
      <c r="C862" s="58" t="s">
        <v>510</v>
      </c>
      <c r="D862" s="58">
        <v>2</v>
      </c>
      <c r="E862" s="58"/>
      <c r="F862" s="58"/>
    </row>
    <row r="863" spans="1:6" ht="45">
      <c r="A863" s="5">
        <f>A862+1</f>
        <v>242</v>
      </c>
      <c r="B863" s="96" t="s">
        <v>481</v>
      </c>
      <c r="C863" s="58" t="s">
        <v>510</v>
      </c>
      <c r="D863" s="58">
        <v>1</v>
      </c>
      <c r="E863" s="58"/>
      <c r="F863" s="58"/>
    </row>
    <row r="864" spans="1:6" ht="30">
      <c r="A864" s="5">
        <f aca="true" t="shared" si="29" ref="A864:A869">A863+1</f>
        <v>243</v>
      </c>
      <c r="B864" s="96" t="s">
        <v>482</v>
      </c>
      <c r="C864" s="58"/>
      <c r="D864" s="58"/>
      <c r="E864" s="58"/>
      <c r="F864" s="58"/>
    </row>
    <row r="865" spans="1:6" ht="30">
      <c r="A865" s="5">
        <f t="shared" si="29"/>
        <v>244</v>
      </c>
      <c r="B865" s="96" t="s">
        <v>483</v>
      </c>
      <c r="C865" s="58" t="s">
        <v>514</v>
      </c>
      <c r="D865" s="58">
        <v>22</v>
      </c>
      <c r="E865" s="58"/>
      <c r="F865" s="58"/>
    </row>
    <row r="866" spans="1:6" ht="15">
      <c r="A866" s="5">
        <f t="shared" si="29"/>
        <v>245</v>
      </c>
      <c r="B866" s="96" t="s">
        <v>557</v>
      </c>
      <c r="C866" s="336" t="s">
        <v>510</v>
      </c>
      <c r="D866" s="341">
        <v>2</v>
      </c>
      <c r="E866" s="336"/>
      <c r="F866" s="336"/>
    </row>
    <row r="867" spans="1:6" ht="45">
      <c r="A867" s="5">
        <f t="shared" si="29"/>
        <v>246</v>
      </c>
      <c r="B867" s="96" t="s">
        <v>484</v>
      </c>
      <c r="C867" s="336" t="s">
        <v>510</v>
      </c>
      <c r="D867" s="341">
        <v>25</v>
      </c>
      <c r="E867" s="336"/>
      <c r="F867" s="336"/>
    </row>
    <row r="868" spans="1:6" ht="30">
      <c r="A868" s="5">
        <f t="shared" si="29"/>
        <v>247</v>
      </c>
      <c r="B868" s="96" t="s">
        <v>485</v>
      </c>
      <c r="C868" s="336" t="s">
        <v>513</v>
      </c>
      <c r="D868" s="341">
        <v>150</v>
      </c>
      <c r="E868" s="336"/>
      <c r="F868" s="336"/>
    </row>
    <row r="869" spans="1:6" ht="15">
      <c r="A869" s="5">
        <f t="shared" si="29"/>
        <v>248</v>
      </c>
      <c r="B869" s="96" t="s">
        <v>486</v>
      </c>
      <c r="C869" s="337" t="s">
        <v>515</v>
      </c>
      <c r="D869" s="342">
        <v>120</v>
      </c>
      <c r="E869" s="337"/>
      <c r="F869" s="337"/>
    </row>
    <row r="870" spans="1:6" ht="15">
      <c r="A870" s="6"/>
      <c r="B870" s="98" t="s">
        <v>487</v>
      </c>
      <c r="C870" s="6"/>
      <c r="D870" s="6"/>
      <c r="E870" s="6"/>
      <c r="F870" s="6"/>
    </row>
    <row r="871" spans="1:6" ht="90">
      <c r="A871" s="5">
        <f>A869+1</f>
        <v>249</v>
      </c>
      <c r="B871" s="96" t="s">
        <v>1052</v>
      </c>
      <c r="C871" s="58" t="s">
        <v>510</v>
      </c>
      <c r="D871" s="341">
        <v>0</v>
      </c>
      <c r="E871" s="58"/>
      <c r="F871" s="58"/>
    </row>
    <row r="872" spans="1:6" ht="45">
      <c r="A872" s="5">
        <f>A871+1</f>
        <v>250</v>
      </c>
      <c r="B872" s="96" t="s">
        <v>478</v>
      </c>
      <c r="C872" s="58"/>
      <c r="D872" s="341"/>
      <c r="E872" s="58"/>
      <c r="F872" s="58"/>
    </row>
    <row r="873" spans="1:6" ht="15">
      <c r="A873" s="6"/>
      <c r="B873" s="96" t="s">
        <v>479</v>
      </c>
      <c r="C873" s="58" t="s">
        <v>510</v>
      </c>
      <c r="D873" s="58">
        <v>1</v>
      </c>
      <c r="E873" s="58"/>
      <c r="F873" s="58"/>
    </row>
    <row r="874" spans="1:6" ht="15">
      <c r="A874" s="6"/>
      <c r="B874" s="96" t="s">
        <v>488</v>
      </c>
      <c r="C874" s="58" t="s">
        <v>510</v>
      </c>
      <c r="D874" s="58">
        <v>0</v>
      </c>
      <c r="E874" s="58"/>
      <c r="F874" s="58"/>
    </row>
    <row r="875" spans="1:6" ht="15">
      <c r="A875" s="6"/>
      <c r="B875" s="96" t="s">
        <v>489</v>
      </c>
      <c r="C875" s="58" t="s">
        <v>511</v>
      </c>
      <c r="D875" s="58">
        <v>20</v>
      </c>
      <c r="E875" s="58"/>
      <c r="F875" s="58"/>
    </row>
    <row r="876" spans="1:6" ht="53.25">
      <c r="A876" s="5">
        <f>A872+1</f>
        <v>251</v>
      </c>
      <c r="B876" s="96" t="s">
        <v>1053</v>
      </c>
      <c r="C876" s="58"/>
      <c r="D876" s="341"/>
      <c r="E876" s="58"/>
      <c r="F876" s="58"/>
    </row>
    <row r="877" spans="1:6" ht="15">
      <c r="A877" s="6"/>
      <c r="B877" s="96" t="s">
        <v>490</v>
      </c>
      <c r="C877" s="58" t="s">
        <v>512</v>
      </c>
      <c r="D877" s="341">
        <v>66</v>
      </c>
      <c r="E877" s="58"/>
      <c r="F877" s="58"/>
    </row>
    <row r="878" spans="1:6" ht="15">
      <c r="A878" s="6"/>
      <c r="B878" s="96" t="s">
        <v>491</v>
      </c>
      <c r="C878" s="58" t="s">
        <v>512</v>
      </c>
      <c r="D878" s="343">
        <v>0</v>
      </c>
      <c r="E878" s="58"/>
      <c r="F878" s="58"/>
    </row>
    <row r="879" spans="1:6" ht="15">
      <c r="A879" s="6"/>
      <c r="B879" s="96" t="s">
        <v>492</v>
      </c>
      <c r="C879" s="58" t="s">
        <v>512</v>
      </c>
      <c r="D879" s="343">
        <v>0</v>
      </c>
      <c r="E879" s="58"/>
      <c r="F879" s="58"/>
    </row>
    <row r="880" spans="1:6" ht="15">
      <c r="A880" s="6"/>
      <c r="B880" s="96" t="s">
        <v>493</v>
      </c>
      <c r="C880" s="58" t="s">
        <v>512</v>
      </c>
      <c r="D880" s="341">
        <v>186</v>
      </c>
      <c r="E880" s="58"/>
      <c r="F880" s="58"/>
    </row>
    <row r="881" spans="1:6" ht="15">
      <c r="A881" s="6"/>
      <c r="B881" s="96" t="s">
        <v>494</v>
      </c>
      <c r="C881" s="58" t="s">
        <v>512</v>
      </c>
      <c r="D881" s="343">
        <v>190</v>
      </c>
      <c r="E881" s="58"/>
      <c r="F881" s="58"/>
    </row>
    <row r="882" spans="1:6" ht="15">
      <c r="A882" s="6"/>
      <c r="B882" s="96" t="s">
        <v>495</v>
      </c>
      <c r="C882" s="58" t="s">
        <v>512</v>
      </c>
      <c r="D882" s="343">
        <f>24+6</f>
        <v>30</v>
      </c>
      <c r="E882" s="58"/>
      <c r="F882" s="58"/>
    </row>
    <row r="883" spans="1:6" ht="15">
      <c r="A883" s="6"/>
      <c r="B883" s="96" t="s">
        <v>496</v>
      </c>
      <c r="C883" s="58" t="s">
        <v>512</v>
      </c>
      <c r="D883" s="343">
        <f>96+6+6</f>
        <v>108</v>
      </c>
      <c r="E883" s="58"/>
      <c r="F883" s="58"/>
    </row>
    <row r="884" spans="1:6" ht="15">
      <c r="A884" s="6"/>
      <c r="B884" s="96" t="s">
        <v>497</v>
      </c>
      <c r="C884" s="58" t="s">
        <v>512</v>
      </c>
      <c r="D884" s="344">
        <v>660</v>
      </c>
      <c r="E884" s="58"/>
      <c r="F884" s="58"/>
    </row>
    <row r="885" spans="1:6" ht="45">
      <c r="A885" s="5">
        <f>A876+1</f>
        <v>252</v>
      </c>
      <c r="B885" s="96" t="s">
        <v>498</v>
      </c>
      <c r="C885" s="58" t="s">
        <v>510</v>
      </c>
      <c r="D885" s="345">
        <v>96</v>
      </c>
      <c r="E885" s="58"/>
      <c r="F885" s="58"/>
    </row>
    <row r="886" spans="1:6" ht="30">
      <c r="A886" s="5">
        <f>A885+1</f>
        <v>253</v>
      </c>
      <c r="B886" s="96" t="s">
        <v>499</v>
      </c>
      <c r="C886" s="58" t="s">
        <v>510</v>
      </c>
      <c r="D886" s="344">
        <v>100</v>
      </c>
      <c r="E886" s="58"/>
      <c r="F886" s="58"/>
    </row>
    <row r="887" spans="1:6" ht="45">
      <c r="A887" s="5">
        <f aca="true" t="shared" si="30" ref="A887:A893">A886+1</f>
        <v>254</v>
      </c>
      <c r="B887" s="96" t="s">
        <v>500</v>
      </c>
      <c r="C887" s="58" t="s">
        <v>510</v>
      </c>
      <c r="D887" s="344">
        <v>101</v>
      </c>
      <c r="E887" s="58"/>
      <c r="F887" s="58"/>
    </row>
    <row r="888" spans="1:6" ht="45">
      <c r="A888" s="5">
        <f t="shared" si="30"/>
        <v>255</v>
      </c>
      <c r="B888" s="96" t="s">
        <v>501</v>
      </c>
      <c r="C888" s="58" t="s">
        <v>510</v>
      </c>
      <c r="D888" s="344">
        <v>96</v>
      </c>
      <c r="E888" s="58"/>
      <c r="F888" s="58"/>
    </row>
    <row r="889" spans="1:6" ht="30">
      <c r="A889" s="5">
        <f t="shared" si="30"/>
        <v>256</v>
      </c>
      <c r="B889" s="96" t="s">
        <v>502</v>
      </c>
      <c r="C889" s="336" t="s">
        <v>513</v>
      </c>
      <c r="D889" s="341">
        <v>450</v>
      </c>
      <c r="E889" s="336"/>
      <c r="F889" s="336"/>
    </row>
    <row r="890" spans="1:6" ht="15">
      <c r="A890" s="5"/>
      <c r="B890" s="96"/>
      <c r="C890" s="336"/>
      <c r="D890" s="341"/>
      <c r="E890" s="336"/>
      <c r="F890" s="336"/>
    </row>
    <row r="891" spans="1:6" ht="15">
      <c r="A891" s="5">
        <f>A889+1</f>
        <v>257</v>
      </c>
      <c r="B891" s="96" t="s">
        <v>555</v>
      </c>
      <c r="C891" s="58" t="s">
        <v>510</v>
      </c>
      <c r="D891" s="341">
        <v>22</v>
      </c>
      <c r="E891" s="58"/>
      <c r="F891" s="58"/>
    </row>
    <row r="892" spans="1:6" ht="30">
      <c r="A892" s="5">
        <f t="shared" si="30"/>
        <v>258</v>
      </c>
      <c r="B892" s="96" t="s">
        <v>503</v>
      </c>
      <c r="C892" s="58" t="s">
        <v>511</v>
      </c>
      <c r="D892" s="341">
        <v>22</v>
      </c>
      <c r="E892" s="58"/>
      <c r="F892" s="58"/>
    </row>
    <row r="893" spans="1:6" ht="30">
      <c r="A893" s="5">
        <f t="shared" si="30"/>
        <v>259</v>
      </c>
      <c r="B893" s="96" t="s">
        <v>556</v>
      </c>
      <c r="C893" s="337" t="s">
        <v>511</v>
      </c>
      <c r="D893" s="341">
        <v>85</v>
      </c>
      <c r="E893" s="337"/>
      <c r="F893" s="337"/>
    </row>
    <row r="894" ht="15">
      <c r="B894" s="102"/>
    </row>
  </sheetData>
  <sheetProtection/>
  <mergeCells count="7">
    <mergeCell ref="H233:H236"/>
    <mergeCell ref="A556:F556"/>
    <mergeCell ref="A2:F2"/>
    <mergeCell ref="B3:F3"/>
    <mergeCell ref="A5:F5"/>
    <mergeCell ref="B4:E4"/>
    <mergeCell ref="A485:B485"/>
  </mergeCells>
  <printOptions/>
  <pageMargins left="0.7" right="0.7" top="0.75" bottom="0.75" header="0.3" footer="0.3"/>
  <pageSetup horizontalDpi="600" verticalDpi="600" orientation="portrait" scale="10" r:id="rId2"/>
  <drawing r:id="rId1"/>
</worksheet>
</file>

<file path=xl/worksheets/sheet5.xml><?xml version="1.0" encoding="utf-8"?>
<worksheet xmlns="http://schemas.openxmlformats.org/spreadsheetml/2006/main" xmlns:r="http://schemas.openxmlformats.org/officeDocument/2006/relationships">
  <dimension ref="B2:D122"/>
  <sheetViews>
    <sheetView view="pageBreakPreview" zoomScale="85" zoomScaleNormal="90" zoomScaleSheetLayoutView="85" zoomScalePageLayoutView="0" workbookViewId="0" topLeftCell="A82">
      <selection activeCell="L122" sqref="L122"/>
    </sheetView>
  </sheetViews>
  <sheetFormatPr defaultColWidth="9.140625" defaultRowHeight="12.75"/>
  <cols>
    <col min="1" max="1" width="3.7109375" style="2" customWidth="1"/>
    <col min="2" max="2" width="9.140625" style="2" customWidth="1"/>
    <col min="3" max="3" width="56.7109375" style="2" customWidth="1"/>
    <col min="4" max="4" width="82.57421875" style="2" bestFit="1" customWidth="1"/>
    <col min="5" max="5" width="4.00390625" style="2" customWidth="1"/>
    <col min="6" max="16384" width="9.140625" style="2" customWidth="1"/>
  </cols>
  <sheetData>
    <row r="2" spans="2:4" ht="15">
      <c r="B2" s="391" t="s">
        <v>8</v>
      </c>
      <c r="C2" s="391"/>
      <c r="D2" s="391"/>
    </row>
    <row r="3" spans="2:4" ht="15">
      <c r="B3" s="66" t="s">
        <v>114</v>
      </c>
      <c r="C3" s="66" t="s">
        <v>3</v>
      </c>
      <c r="D3" s="66" t="s">
        <v>9</v>
      </c>
    </row>
    <row r="4" spans="2:4" ht="15">
      <c r="B4" s="125">
        <v>1</v>
      </c>
      <c r="C4" s="126" t="s">
        <v>10</v>
      </c>
      <c r="D4" s="126" t="s">
        <v>11</v>
      </c>
    </row>
    <row r="5" spans="2:4" ht="15">
      <c r="B5" s="125">
        <v>2</v>
      </c>
      <c r="C5" s="126" t="s">
        <v>12</v>
      </c>
      <c r="D5" s="126" t="s">
        <v>13</v>
      </c>
    </row>
    <row r="6" spans="2:4" ht="16.5" customHeight="1">
      <c r="B6" s="125">
        <v>3</v>
      </c>
      <c r="C6" s="126" t="s">
        <v>14</v>
      </c>
      <c r="D6" s="126" t="s">
        <v>15</v>
      </c>
    </row>
    <row r="7" spans="2:4" ht="14.25" customHeight="1">
      <c r="B7" s="125">
        <v>4</v>
      </c>
      <c r="C7" s="126" t="s">
        <v>16</v>
      </c>
      <c r="D7" s="126" t="s">
        <v>15</v>
      </c>
    </row>
    <row r="8" spans="2:4" ht="15">
      <c r="B8" s="125">
        <v>5</v>
      </c>
      <c r="C8" s="126" t="s">
        <v>17</v>
      </c>
      <c r="D8" s="126" t="s">
        <v>18</v>
      </c>
    </row>
    <row r="9" spans="2:4" ht="15">
      <c r="B9" s="125">
        <v>6</v>
      </c>
      <c r="C9" s="126" t="s">
        <v>19</v>
      </c>
      <c r="D9" s="126" t="s">
        <v>20</v>
      </c>
    </row>
    <row r="10" spans="2:4" ht="15.75" customHeight="1">
      <c r="B10" s="125">
        <v>7</v>
      </c>
      <c r="C10" s="126" t="s">
        <v>21</v>
      </c>
      <c r="D10" s="126" t="s">
        <v>112</v>
      </c>
    </row>
    <row r="11" spans="2:4" ht="15">
      <c r="B11" s="125">
        <v>8</v>
      </c>
      <c r="C11" s="126" t="s">
        <v>22</v>
      </c>
      <c r="D11" s="126" t="s">
        <v>23</v>
      </c>
    </row>
    <row r="12" spans="2:4" ht="15">
      <c r="B12" s="125">
        <v>9</v>
      </c>
      <c r="C12" s="126" t="s">
        <v>24</v>
      </c>
      <c r="D12" s="126" t="s">
        <v>25</v>
      </c>
    </row>
    <row r="13" spans="2:4" ht="15">
      <c r="B13" s="125">
        <v>10</v>
      </c>
      <c r="C13" s="126" t="s">
        <v>26</v>
      </c>
      <c r="D13" s="126" t="s">
        <v>27</v>
      </c>
    </row>
    <row r="14" spans="2:4" ht="15">
      <c r="B14" s="125">
        <v>11</v>
      </c>
      <c r="C14" s="126" t="s">
        <v>28</v>
      </c>
      <c r="D14" s="126" t="s">
        <v>97</v>
      </c>
    </row>
    <row r="15" spans="2:4" ht="15">
      <c r="B15" s="125">
        <v>12</v>
      </c>
      <c r="C15" s="126" t="s">
        <v>29</v>
      </c>
      <c r="D15" s="126" t="s">
        <v>30</v>
      </c>
    </row>
    <row r="16" spans="2:4" ht="15">
      <c r="B16" s="125">
        <v>13</v>
      </c>
      <c r="C16" s="126" t="s">
        <v>31</v>
      </c>
      <c r="D16" s="126" t="s">
        <v>32</v>
      </c>
    </row>
    <row r="17" spans="2:4" ht="15">
      <c r="B17" s="125">
        <v>14</v>
      </c>
      <c r="C17" s="126" t="s">
        <v>33</v>
      </c>
      <c r="D17" s="126" t="s">
        <v>34</v>
      </c>
    </row>
    <row r="18" spans="2:4" ht="15">
      <c r="B18" s="125">
        <v>15</v>
      </c>
      <c r="C18" s="126" t="s">
        <v>35</v>
      </c>
      <c r="D18" s="126" t="s">
        <v>36</v>
      </c>
    </row>
    <row r="19" spans="2:4" ht="15">
      <c r="B19" s="125">
        <v>16</v>
      </c>
      <c r="C19" s="126" t="s">
        <v>37</v>
      </c>
      <c r="D19" s="126" t="s">
        <v>38</v>
      </c>
    </row>
    <row r="20" spans="2:4" ht="15">
      <c r="B20" s="125">
        <v>17</v>
      </c>
      <c r="C20" s="126" t="s">
        <v>39</v>
      </c>
      <c r="D20" s="126" t="s">
        <v>40</v>
      </c>
    </row>
    <row r="21" spans="2:4" ht="15">
      <c r="B21" s="125">
        <v>18</v>
      </c>
      <c r="C21" s="126" t="s">
        <v>41</v>
      </c>
      <c r="D21" s="126" t="s">
        <v>40</v>
      </c>
    </row>
    <row r="22" spans="2:4" ht="15">
      <c r="B22" s="125">
        <v>19</v>
      </c>
      <c r="C22" s="126" t="s">
        <v>42</v>
      </c>
      <c r="D22" s="126" t="s">
        <v>43</v>
      </c>
    </row>
    <row r="23" spans="2:4" ht="15">
      <c r="B23" s="125">
        <v>20</v>
      </c>
      <c r="C23" s="126" t="s">
        <v>44</v>
      </c>
      <c r="D23" s="126" t="s">
        <v>45</v>
      </c>
    </row>
    <row r="24" spans="2:4" ht="15">
      <c r="B24" s="125">
        <v>21</v>
      </c>
      <c r="C24" s="126" t="s">
        <v>46</v>
      </c>
      <c r="D24" s="126" t="s">
        <v>47</v>
      </c>
    </row>
    <row r="25" spans="2:4" ht="15">
      <c r="B25" s="125">
        <v>22</v>
      </c>
      <c r="C25" s="126" t="s">
        <v>5</v>
      </c>
      <c r="D25" s="126" t="s">
        <v>48</v>
      </c>
    </row>
    <row r="26" spans="2:4" ht="15">
      <c r="B26" s="392">
        <v>23</v>
      </c>
      <c r="C26" s="393" t="s">
        <v>49</v>
      </c>
      <c r="D26" s="67" t="s">
        <v>176</v>
      </c>
    </row>
    <row r="27" spans="2:4" ht="15">
      <c r="B27" s="392"/>
      <c r="C27" s="393"/>
      <c r="D27" s="67" t="s">
        <v>177</v>
      </c>
    </row>
    <row r="28" spans="2:4" ht="15">
      <c r="B28" s="125">
        <v>24</v>
      </c>
      <c r="C28" s="126" t="s">
        <v>50</v>
      </c>
      <c r="D28" s="126" t="s">
        <v>51</v>
      </c>
    </row>
    <row r="29" spans="2:4" ht="15">
      <c r="B29" s="125">
        <v>25</v>
      </c>
      <c r="C29" s="126" t="s">
        <v>52</v>
      </c>
      <c r="D29" s="126" t="s">
        <v>53</v>
      </c>
    </row>
    <row r="30" spans="2:4" ht="15">
      <c r="B30" s="125">
        <v>26</v>
      </c>
      <c r="C30" s="126" t="s">
        <v>54</v>
      </c>
      <c r="D30" s="126" t="s">
        <v>55</v>
      </c>
    </row>
    <row r="31" spans="2:4" ht="15">
      <c r="B31" s="125">
        <v>27</v>
      </c>
      <c r="C31" s="64" t="s">
        <v>56</v>
      </c>
      <c r="D31" s="64" t="s">
        <v>57</v>
      </c>
    </row>
    <row r="32" spans="2:4" ht="15">
      <c r="B32" s="125">
        <v>28</v>
      </c>
      <c r="C32" s="126" t="s">
        <v>58</v>
      </c>
      <c r="D32" s="126" t="s">
        <v>59</v>
      </c>
    </row>
    <row r="33" spans="2:4" ht="15">
      <c r="B33" s="125">
        <v>29</v>
      </c>
      <c r="C33" s="126" t="s">
        <v>60</v>
      </c>
      <c r="D33" s="126" t="s">
        <v>61</v>
      </c>
    </row>
    <row r="34" spans="2:4" ht="15">
      <c r="B34" s="125">
        <v>30</v>
      </c>
      <c r="C34" s="126" t="s">
        <v>62</v>
      </c>
      <c r="D34" s="126" t="s">
        <v>63</v>
      </c>
    </row>
    <row r="35" spans="2:4" ht="15">
      <c r="B35" s="125">
        <v>31</v>
      </c>
      <c r="C35" s="126" t="s">
        <v>64</v>
      </c>
      <c r="D35" s="126" t="s">
        <v>65</v>
      </c>
    </row>
    <row r="36" spans="2:4" ht="15">
      <c r="B36" s="125">
        <v>32</v>
      </c>
      <c r="C36" s="126" t="s">
        <v>66</v>
      </c>
      <c r="D36" s="126" t="s">
        <v>65</v>
      </c>
    </row>
    <row r="37" spans="2:4" ht="15">
      <c r="B37" s="125">
        <v>33</v>
      </c>
      <c r="C37" s="126" t="s">
        <v>100</v>
      </c>
      <c r="D37" s="126" t="s">
        <v>67</v>
      </c>
    </row>
    <row r="38" spans="2:4" ht="15">
      <c r="B38" s="125">
        <v>34</v>
      </c>
      <c r="C38" s="126" t="s">
        <v>68</v>
      </c>
      <c r="D38" s="126" t="s">
        <v>69</v>
      </c>
    </row>
    <row r="39" spans="2:4" ht="15">
      <c r="B39" s="392">
        <v>35</v>
      </c>
      <c r="C39" s="64" t="s">
        <v>4</v>
      </c>
      <c r="D39" s="64" t="s">
        <v>102</v>
      </c>
    </row>
    <row r="40" spans="2:4" ht="15">
      <c r="B40" s="392"/>
      <c r="C40" s="126" t="s">
        <v>70</v>
      </c>
      <c r="D40" s="64" t="s">
        <v>71</v>
      </c>
    </row>
    <row r="41" spans="2:4" ht="15">
      <c r="B41" s="125">
        <v>36</v>
      </c>
      <c r="C41" s="126" t="s">
        <v>72</v>
      </c>
      <c r="D41" s="126" t="s">
        <v>73</v>
      </c>
    </row>
    <row r="42" spans="2:4" ht="15">
      <c r="B42" s="125">
        <v>37</v>
      </c>
      <c r="C42" s="126" t="s">
        <v>74</v>
      </c>
      <c r="D42" s="126" t="s">
        <v>75</v>
      </c>
    </row>
    <row r="43" spans="2:4" ht="15">
      <c r="B43" s="125">
        <v>38</v>
      </c>
      <c r="C43" s="126" t="s">
        <v>76</v>
      </c>
      <c r="D43" s="126" t="s">
        <v>77</v>
      </c>
    </row>
    <row r="44" spans="2:4" ht="15">
      <c r="B44" s="125">
        <v>39</v>
      </c>
      <c r="C44" s="126" t="s">
        <v>78</v>
      </c>
      <c r="D44" s="126" t="s">
        <v>79</v>
      </c>
    </row>
    <row r="45" spans="2:4" ht="15">
      <c r="B45" s="125">
        <v>40</v>
      </c>
      <c r="C45" s="64" t="s">
        <v>80</v>
      </c>
      <c r="D45" s="64" t="s">
        <v>81</v>
      </c>
    </row>
    <row r="46" spans="2:4" ht="15">
      <c r="B46" s="125">
        <v>41</v>
      </c>
      <c r="C46" s="126" t="s">
        <v>7</v>
      </c>
      <c r="D46" s="126" t="s">
        <v>101</v>
      </c>
    </row>
    <row r="47" spans="2:4" ht="15">
      <c r="B47" s="125">
        <v>42</v>
      </c>
      <c r="C47" s="126" t="s">
        <v>82</v>
      </c>
      <c r="D47" s="126" t="s">
        <v>83</v>
      </c>
    </row>
    <row r="48" spans="2:4" ht="15">
      <c r="B48" s="125">
        <v>43</v>
      </c>
      <c r="C48" s="126" t="s">
        <v>84</v>
      </c>
      <c r="D48" s="126" t="s">
        <v>85</v>
      </c>
    </row>
    <row r="49" spans="2:4" ht="15">
      <c r="B49" s="125">
        <v>44</v>
      </c>
      <c r="C49" s="126" t="s">
        <v>86</v>
      </c>
      <c r="D49" s="126" t="s">
        <v>110</v>
      </c>
    </row>
    <row r="50" spans="2:4" ht="15">
      <c r="B50" s="125">
        <v>45</v>
      </c>
      <c r="C50" s="126" t="s">
        <v>88</v>
      </c>
      <c r="D50" s="126" t="s">
        <v>87</v>
      </c>
    </row>
    <row r="51" spans="2:4" ht="15">
      <c r="B51" s="125">
        <v>46</v>
      </c>
      <c r="C51" s="126" t="s">
        <v>89</v>
      </c>
      <c r="D51" s="126" t="s">
        <v>90</v>
      </c>
    </row>
    <row r="52" spans="2:4" ht="15">
      <c r="B52" s="125">
        <v>47</v>
      </c>
      <c r="C52" s="126" t="s">
        <v>91</v>
      </c>
      <c r="D52" s="126" t="s">
        <v>92</v>
      </c>
    </row>
    <row r="53" spans="2:4" ht="15">
      <c r="B53" s="125">
        <v>48</v>
      </c>
      <c r="C53" s="126" t="s">
        <v>99</v>
      </c>
      <c r="D53" s="126" t="s">
        <v>103</v>
      </c>
    </row>
    <row r="54" spans="2:4" ht="15">
      <c r="B54" s="125">
        <v>49</v>
      </c>
      <c r="C54" s="126" t="s">
        <v>93</v>
      </c>
      <c r="D54" s="126" t="s">
        <v>104</v>
      </c>
    </row>
    <row r="55" spans="2:4" ht="15">
      <c r="B55" s="125">
        <v>50</v>
      </c>
      <c r="C55" s="126" t="s">
        <v>94</v>
      </c>
      <c r="D55" s="126" t="s">
        <v>105</v>
      </c>
    </row>
    <row r="56" spans="2:4" ht="15">
      <c r="B56" s="125">
        <v>51</v>
      </c>
      <c r="C56" s="126" t="s">
        <v>95</v>
      </c>
      <c r="D56" s="126" t="s">
        <v>106</v>
      </c>
    </row>
    <row r="57" spans="2:4" ht="15">
      <c r="B57" s="125">
        <v>52</v>
      </c>
      <c r="C57" s="126" t="s">
        <v>95</v>
      </c>
      <c r="D57" s="126" t="s">
        <v>107</v>
      </c>
    </row>
    <row r="58" spans="2:4" ht="15">
      <c r="B58" s="125">
        <v>53</v>
      </c>
      <c r="C58" s="126" t="s">
        <v>108</v>
      </c>
      <c r="D58" s="126" t="s">
        <v>109</v>
      </c>
    </row>
    <row r="60" spans="2:4" ht="15">
      <c r="B60" s="391" t="s">
        <v>559</v>
      </c>
      <c r="C60" s="391"/>
      <c r="D60" s="391"/>
    </row>
    <row r="61" spans="2:4" ht="15">
      <c r="B61" s="67" t="s">
        <v>560</v>
      </c>
      <c r="C61" s="67" t="s">
        <v>3</v>
      </c>
      <c r="D61" s="67" t="s">
        <v>561</v>
      </c>
    </row>
    <row r="62" spans="2:4" ht="15">
      <c r="B62" s="125">
        <v>1</v>
      </c>
      <c r="C62" s="126" t="s">
        <v>562</v>
      </c>
      <c r="D62" s="126" t="s">
        <v>563</v>
      </c>
    </row>
    <row r="63" spans="2:4" ht="15">
      <c r="B63" s="125">
        <v>2</v>
      </c>
      <c r="C63" s="126" t="s">
        <v>564</v>
      </c>
      <c r="D63" s="126" t="s">
        <v>565</v>
      </c>
    </row>
    <row r="64" spans="2:4" ht="15">
      <c r="B64" s="125">
        <v>3</v>
      </c>
      <c r="C64" s="126" t="s">
        <v>566</v>
      </c>
      <c r="D64" s="126" t="s">
        <v>567</v>
      </c>
    </row>
    <row r="65" spans="2:4" ht="15">
      <c r="B65" s="125">
        <v>4</v>
      </c>
      <c r="C65" s="126" t="s">
        <v>568</v>
      </c>
      <c r="D65" s="126" t="s">
        <v>569</v>
      </c>
    </row>
    <row r="66" spans="2:4" ht="15">
      <c r="B66" s="125">
        <v>5</v>
      </c>
      <c r="C66" s="126" t="s">
        <v>570</v>
      </c>
      <c r="D66" s="126" t="s">
        <v>571</v>
      </c>
    </row>
    <row r="67" spans="2:4" ht="15">
      <c r="B67" s="125">
        <v>6</v>
      </c>
      <c r="C67" s="126" t="s">
        <v>572</v>
      </c>
      <c r="D67" s="126" t="s">
        <v>573</v>
      </c>
    </row>
    <row r="68" spans="2:4" ht="15">
      <c r="B68" s="125">
        <v>7</v>
      </c>
      <c r="C68" s="126" t="s">
        <v>574</v>
      </c>
      <c r="D68" s="126" t="s">
        <v>575</v>
      </c>
    </row>
    <row r="69" spans="2:4" ht="30">
      <c r="B69" s="125">
        <v>8</v>
      </c>
      <c r="C69" s="126" t="s">
        <v>576</v>
      </c>
      <c r="D69" s="126" t="s">
        <v>575</v>
      </c>
    </row>
    <row r="70" spans="2:4" ht="15">
      <c r="B70" s="125">
        <v>9</v>
      </c>
      <c r="C70" s="126" t="s">
        <v>577</v>
      </c>
      <c r="D70" s="126" t="s">
        <v>575</v>
      </c>
    </row>
    <row r="71" spans="2:4" ht="15">
      <c r="B71" s="125">
        <v>10</v>
      </c>
      <c r="C71" s="126" t="s">
        <v>578</v>
      </c>
      <c r="D71" s="126" t="s">
        <v>579</v>
      </c>
    </row>
    <row r="72" spans="2:4" ht="15">
      <c r="B72" s="125">
        <v>11</v>
      </c>
      <c r="C72" s="126" t="s">
        <v>580</v>
      </c>
      <c r="D72" s="126" t="s">
        <v>579</v>
      </c>
    </row>
    <row r="73" spans="2:4" ht="15">
      <c r="B73" s="125">
        <v>12</v>
      </c>
      <c r="C73" s="126" t="s">
        <v>581</v>
      </c>
      <c r="D73" s="126" t="s">
        <v>579</v>
      </c>
    </row>
    <row r="74" spans="2:4" ht="15">
      <c r="B74" s="125">
        <v>12</v>
      </c>
      <c r="C74" s="126" t="s">
        <v>582</v>
      </c>
      <c r="D74" s="126" t="s">
        <v>583</v>
      </c>
    </row>
    <row r="75" spans="2:4" ht="15">
      <c r="B75" s="125">
        <v>13</v>
      </c>
      <c r="C75" s="126" t="s">
        <v>584</v>
      </c>
      <c r="D75" s="126" t="s">
        <v>585</v>
      </c>
    </row>
    <row r="76" spans="2:4" ht="15">
      <c r="B76" s="125">
        <v>14</v>
      </c>
      <c r="C76" s="126" t="s">
        <v>586</v>
      </c>
      <c r="D76" s="126" t="s">
        <v>587</v>
      </c>
    </row>
    <row r="77" spans="2:4" ht="15">
      <c r="B77" s="125">
        <v>15</v>
      </c>
      <c r="C77" s="126" t="s">
        <v>588</v>
      </c>
      <c r="D77" s="126" t="s">
        <v>589</v>
      </c>
    </row>
    <row r="78" spans="2:4" ht="15">
      <c r="B78" s="125">
        <v>16</v>
      </c>
      <c r="C78" s="126" t="s">
        <v>590</v>
      </c>
      <c r="D78" s="126" t="s">
        <v>591</v>
      </c>
    </row>
    <row r="79" spans="2:4" ht="15">
      <c r="B79" s="125">
        <v>17</v>
      </c>
      <c r="C79" s="126" t="s">
        <v>592</v>
      </c>
      <c r="D79" s="126" t="s">
        <v>593</v>
      </c>
    </row>
    <row r="80" spans="2:4" ht="15">
      <c r="B80" s="125">
        <v>18</v>
      </c>
      <c r="C80" s="126" t="s">
        <v>594</v>
      </c>
      <c r="D80" s="126" t="s">
        <v>593</v>
      </c>
    </row>
    <row r="81" spans="2:4" ht="15">
      <c r="B81" s="125">
        <v>19</v>
      </c>
      <c r="C81" s="126" t="s">
        <v>28</v>
      </c>
      <c r="D81" s="126" t="s">
        <v>595</v>
      </c>
    </row>
    <row r="82" spans="2:4" ht="15">
      <c r="B82" s="125">
        <v>20</v>
      </c>
      <c r="C82" s="126" t="s">
        <v>596</v>
      </c>
      <c r="D82" s="126" t="s">
        <v>597</v>
      </c>
    </row>
    <row r="83" spans="2:4" ht="15">
      <c r="B83" s="125">
        <v>21</v>
      </c>
      <c r="C83" s="126" t="s">
        <v>598</v>
      </c>
      <c r="D83" s="126" t="s">
        <v>599</v>
      </c>
    </row>
    <row r="84" spans="2:4" ht="16.5" customHeight="1">
      <c r="B84" s="125">
        <v>22</v>
      </c>
      <c r="C84" s="126" t="s">
        <v>600</v>
      </c>
      <c r="D84" s="126" t="s">
        <v>599</v>
      </c>
    </row>
    <row r="85" spans="2:4" ht="15">
      <c r="B85" s="125">
        <v>23</v>
      </c>
      <c r="C85" s="126" t="s">
        <v>601</v>
      </c>
      <c r="D85" s="126" t="s">
        <v>599</v>
      </c>
    </row>
    <row r="86" spans="2:4" ht="15">
      <c r="B86" s="125">
        <v>24</v>
      </c>
      <c r="C86" s="126" t="s">
        <v>602</v>
      </c>
      <c r="D86" s="126" t="s">
        <v>603</v>
      </c>
    </row>
    <row r="87" spans="2:4" ht="15">
      <c r="B87" s="125">
        <v>25</v>
      </c>
      <c r="C87" s="126" t="s">
        <v>604</v>
      </c>
      <c r="D87" s="126" t="s">
        <v>605</v>
      </c>
    </row>
    <row r="88" spans="2:4" ht="15">
      <c r="B88" s="125">
        <v>26</v>
      </c>
      <c r="C88" s="126" t="s">
        <v>606</v>
      </c>
      <c r="D88" s="126" t="s">
        <v>607</v>
      </c>
    </row>
    <row r="89" spans="2:4" ht="15">
      <c r="B89" s="125">
        <v>27</v>
      </c>
      <c r="C89" s="126" t="s">
        <v>608</v>
      </c>
      <c r="D89" s="126" t="s">
        <v>609</v>
      </c>
    </row>
    <row r="90" ht="15">
      <c r="D90" s="124"/>
    </row>
    <row r="91" spans="2:4" ht="15">
      <c r="B91" s="391" t="s">
        <v>669</v>
      </c>
      <c r="C91" s="391"/>
      <c r="D91" s="391"/>
    </row>
    <row r="92" spans="2:4" ht="15">
      <c r="B92" s="127" t="s">
        <v>610</v>
      </c>
      <c r="C92" s="127" t="s">
        <v>611</v>
      </c>
      <c r="D92" s="127" t="s">
        <v>612</v>
      </c>
    </row>
    <row r="93" spans="2:4" ht="15">
      <c r="B93" s="128">
        <v>1</v>
      </c>
      <c r="C93" s="129" t="s">
        <v>613</v>
      </c>
      <c r="D93" s="130" t="s">
        <v>670</v>
      </c>
    </row>
    <row r="94" spans="2:4" ht="15">
      <c r="B94" s="131">
        <v>2</v>
      </c>
      <c r="C94" s="129" t="s">
        <v>614</v>
      </c>
      <c r="D94" s="130" t="s">
        <v>615</v>
      </c>
    </row>
    <row r="95" spans="2:4" ht="15">
      <c r="B95" s="128">
        <v>3</v>
      </c>
      <c r="C95" s="129" t="s">
        <v>616</v>
      </c>
      <c r="D95" s="129" t="s">
        <v>617</v>
      </c>
    </row>
    <row r="96" spans="2:4" ht="15">
      <c r="B96" s="131">
        <v>4</v>
      </c>
      <c r="C96" s="130" t="s">
        <v>618</v>
      </c>
      <c r="D96" s="129" t="s">
        <v>619</v>
      </c>
    </row>
    <row r="97" spans="2:4" ht="15">
      <c r="B97" s="128">
        <v>5</v>
      </c>
      <c r="C97" s="129" t="s">
        <v>620</v>
      </c>
      <c r="D97" s="129" t="s">
        <v>621</v>
      </c>
    </row>
    <row r="98" spans="2:4" ht="15">
      <c r="B98" s="131">
        <v>6</v>
      </c>
      <c r="C98" s="129" t="s">
        <v>622</v>
      </c>
      <c r="D98" s="129" t="s">
        <v>623</v>
      </c>
    </row>
    <row r="99" spans="2:4" ht="15">
      <c r="B99" s="128">
        <v>7</v>
      </c>
      <c r="C99" s="130" t="s">
        <v>624</v>
      </c>
      <c r="D99" s="130" t="s">
        <v>625</v>
      </c>
    </row>
    <row r="100" spans="2:4" ht="15">
      <c r="B100" s="131">
        <v>8</v>
      </c>
      <c r="C100" s="129" t="s">
        <v>626</v>
      </c>
      <c r="D100" s="129" t="s">
        <v>627</v>
      </c>
    </row>
    <row r="101" spans="2:4" ht="15">
      <c r="B101" s="128">
        <v>9</v>
      </c>
      <c r="C101" s="129" t="s">
        <v>628</v>
      </c>
      <c r="D101" s="129" t="s">
        <v>671</v>
      </c>
    </row>
    <row r="102" spans="2:4" ht="15">
      <c r="B102" s="131">
        <v>10</v>
      </c>
      <c r="C102" s="129" t="s">
        <v>629</v>
      </c>
      <c r="D102" s="129" t="s">
        <v>630</v>
      </c>
    </row>
    <row r="103" spans="2:4" ht="15">
      <c r="B103" s="128">
        <v>11</v>
      </c>
      <c r="C103" s="129" t="s">
        <v>631</v>
      </c>
      <c r="D103" s="129" t="s">
        <v>632</v>
      </c>
    </row>
    <row r="104" spans="2:4" ht="15">
      <c r="B104" s="131">
        <v>12</v>
      </c>
      <c r="C104" s="129" t="s">
        <v>633</v>
      </c>
      <c r="D104" s="129" t="s">
        <v>634</v>
      </c>
    </row>
    <row r="105" spans="2:4" ht="15">
      <c r="B105" s="128">
        <v>13</v>
      </c>
      <c r="C105" s="129" t="s">
        <v>635</v>
      </c>
      <c r="D105" s="130" t="s">
        <v>636</v>
      </c>
    </row>
    <row r="106" spans="2:4" ht="15">
      <c r="B106" s="131">
        <v>14</v>
      </c>
      <c r="C106" s="129" t="s">
        <v>637</v>
      </c>
      <c r="D106" s="129" t="s">
        <v>638</v>
      </c>
    </row>
    <row r="107" spans="2:4" ht="25.5">
      <c r="B107" s="128">
        <v>15</v>
      </c>
      <c r="C107" s="129" t="s">
        <v>639</v>
      </c>
      <c r="D107" s="130" t="s">
        <v>640</v>
      </c>
    </row>
    <row r="108" spans="2:4" ht="15">
      <c r="B108" s="131">
        <v>16</v>
      </c>
      <c r="C108" s="129" t="s">
        <v>641</v>
      </c>
      <c r="D108" s="129" t="s">
        <v>642</v>
      </c>
    </row>
    <row r="109" spans="2:4" ht="15">
      <c r="B109" s="128">
        <v>17</v>
      </c>
      <c r="C109" s="129" t="s">
        <v>643</v>
      </c>
      <c r="D109" s="129" t="s">
        <v>644</v>
      </c>
    </row>
    <row r="110" spans="2:4" ht="15">
      <c r="B110" s="131">
        <v>18</v>
      </c>
      <c r="C110" s="129" t="s">
        <v>645</v>
      </c>
      <c r="D110" s="130" t="s">
        <v>646</v>
      </c>
    </row>
    <row r="111" spans="2:4" ht="15">
      <c r="B111" s="128">
        <v>19</v>
      </c>
      <c r="C111" s="130" t="s">
        <v>647</v>
      </c>
      <c r="D111" s="130" t="s">
        <v>648</v>
      </c>
    </row>
    <row r="112" spans="2:4" ht="15">
      <c r="B112" s="131">
        <v>20</v>
      </c>
      <c r="C112" s="129" t="s">
        <v>649</v>
      </c>
      <c r="D112" s="129" t="s">
        <v>650</v>
      </c>
    </row>
    <row r="113" spans="2:4" ht="15">
      <c r="B113" s="128">
        <v>21</v>
      </c>
      <c r="C113" s="129" t="s">
        <v>651</v>
      </c>
      <c r="D113" s="132" t="s">
        <v>652</v>
      </c>
    </row>
    <row r="114" spans="2:4" ht="15">
      <c r="B114" s="131">
        <v>22</v>
      </c>
      <c r="C114" s="132" t="s">
        <v>653</v>
      </c>
      <c r="D114" s="132" t="s">
        <v>654</v>
      </c>
    </row>
    <row r="115" spans="2:4" ht="15">
      <c r="B115" s="128">
        <v>23</v>
      </c>
      <c r="C115" s="132" t="s">
        <v>655</v>
      </c>
      <c r="D115" s="133" t="s">
        <v>656</v>
      </c>
    </row>
    <row r="116" spans="2:4" ht="15">
      <c r="B116" s="131">
        <v>24</v>
      </c>
      <c r="C116" s="132" t="s">
        <v>657</v>
      </c>
      <c r="D116" s="132" t="s">
        <v>658</v>
      </c>
    </row>
    <row r="117" spans="2:4" ht="15">
      <c r="B117" s="128">
        <v>25</v>
      </c>
      <c r="C117" s="129" t="s">
        <v>659</v>
      </c>
      <c r="D117" s="130" t="s">
        <v>660</v>
      </c>
    </row>
    <row r="118" spans="2:4" ht="15">
      <c r="B118" s="131">
        <v>26</v>
      </c>
      <c r="C118" s="129" t="s">
        <v>661</v>
      </c>
      <c r="D118" s="129" t="s">
        <v>662</v>
      </c>
    </row>
    <row r="119" spans="2:4" ht="15">
      <c r="B119" s="128">
        <v>27</v>
      </c>
      <c r="C119" s="129" t="s">
        <v>663</v>
      </c>
      <c r="D119" s="129" t="s">
        <v>664</v>
      </c>
    </row>
    <row r="120" spans="2:4" ht="15">
      <c r="B120" s="131">
        <v>28</v>
      </c>
      <c r="C120" s="130" t="s">
        <v>665</v>
      </c>
      <c r="D120" s="129" t="s">
        <v>666</v>
      </c>
    </row>
    <row r="121" spans="2:4" ht="15">
      <c r="B121" s="128">
        <v>29</v>
      </c>
      <c r="C121" s="129" t="s">
        <v>667</v>
      </c>
      <c r="D121" s="130" t="s">
        <v>668</v>
      </c>
    </row>
    <row r="122" spans="2:4" ht="15">
      <c r="B122" s="44"/>
      <c r="C122" s="44"/>
      <c r="D122" s="44"/>
    </row>
  </sheetData>
  <sheetProtection/>
  <mergeCells count="6">
    <mergeCell ref="B2:D2"/>
    <mergeCell ref="B26:B27"/>
    <mergeCell ref="C26:C27"/>
    <mergeCell ref="B39:B40"/>
    <mergeCell ref="B60:D60"/>
    <mergeCell ref="B91:D91"/>
  </mergeCells>
  <hyperlinks>
    <hyperlink ref="B92" r:id="rId1" display="http://sr.no/"/>
  </hyperlinks>
  <printOptions horizontalCentered="1" verticalCentered="1"/>
  <pageMargins left="0.17" right="0.17" top="0.18" bottom="0.17" header="0.17" footer="0.17"/>
  <pageSetup horizontalDpi="600" verticalDpi="600" orientation="portrait" paperSize="9" scale="5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Rajesh Yadav</cp:lastModifiedBy>
  <cp:lastPrinted>2024-03-20T10:38:40Z</cp:lastPrinted>
  <dcterms:created xsi:type="dcterms:W3CDTF">2007-12-04T11:26:35Z</dcterms:created>
  <dcterms:modified xsi:type="dcterms:W3CDTF">2024-04-26T05:15:43Z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